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25" windowWidth="13710" windowHeight="8205" activeTab="0"/>
  </bookViews>
  <sheets>
    <sheet name="Лист2" sheetId="1" r:id="rId1"/>
  </sheets>
  <definedNames>
    <definedName name="_xlnm.Print_Area" localSheetId="0">'Лист2'!$A$1:$K$187</definedName>
  </definedNames>
  <calcPr fullCalcOnLoad="1"/>
</workbook>
</file>

<file path=xl/sharedStrings.xml><?xml version="1.0" encoding="utf-8"?>
<sst xmlns="http://schemas.openxmlformats.org/spreadsheetml/2006/main" count="627" uniqueCount="216">
  <si>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</si>
  <si>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</si>
  <si>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</si>
  <si>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</si>
  <si>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</si>
  <si>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</si>
  <si>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</si>
  <si>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</si>
  <si>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</si>
  <si>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</si>
  <si>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</si>
  <si>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</si>
  <si>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</si>
  <si>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</si>
  <si>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</si>
  <si>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</si>
  <si>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</si>
  <si>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</si>
  <si>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</si>
  <si>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</si>
  <si>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</si>
  <si>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</si>
  <si>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</si>
  <si>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</si>
  <si>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</si>
  <si>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</si>
  <si>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</si>
  <si>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1000</t>
  </si>
  <si>
    <t>Пенсионное обеспечение</t>
  </si>
  <si>
    <t>1001</t>
  </si>
  <si>
    <t>0409</t>
  </si>
  <si>
    <t>Водное хозяйство</t>
  </si>
  <si>
    <t>0406</t>
  </si>
  <si>
    <t>Дорожное хозяйство (дорожные фонды)</t>
  </si>
  <si>
    <t>1100</t>
  </si>
  <si>
    <t>Другие вопросы в области социальной политики</t>
  </si>
  <si>
    <t>0113</t>
  </si>
  <si>
    <t>Национальная экономика</t>
  </si>
  <si>
    <t>Глава муниципального образования</t>
  </si>
  <si>
    <t>Расходы на выплаты персоналу казенных учреждений</t>
  </si>
  <si>
    <t>Выполнение других обязательств государства</t>
  </si>
  <si>
    <t xml:space="preserve">Дворцы и дома культуры, другие учреждения культуры 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</si>
  <si>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</si>
  <si>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 национальной безопасности и правоохранительной деятельности</t>
  </si>
  <si>
    <t>Мероприятия по землеустройству и землепользованию</t>
  </si>
  <si>
    <t>Мероприятия по реконструкции, модернизации и капитальному ремонту жилищного фонда</t>
  </si>
  <si>
    <t xml:space="preserve">Библиотеки </t>
  </si>
  <si>
    <t>Доплаты 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</si>
  <si>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</si>
  <si>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Мероприятия в области социальной политики</t>
  </si>
  <si>
    <t>Результат исполнения бюджета ("+"профицит, "-" дефицит)</t>
  </si>
  <si>
    <t>муниципального образования</t>
  </si>
  <si>
    <t>0408</t>
  </si>
  <si>
    <t>Автомобильный транспорт</t>
  </si>
  <si>
    <t>Бюджетные инвестиции</t>
  </si>
  <si>
    <t>Музеи и постоянные выставки</t>
  </si>
  <si>
    <t>Социальное обеспечение населения</t>
  </si>
  <si>
    <t>Итого по Михайловскому муниципальному образованию</t>
  </si>
  <si>
    <t>240</t>
  </si>
  <si>
    <t>850</t>
  </si>
  <si>
    <t>Уплата налогов, сборов и иных платежей</t>
  </si>
  <si>
    <t>Расходы на мероприятия в сфере средств массовой информации</t>
  </si>
  <si>
    <t>810</t>
  </si>
  <si>
    <t>Выплата вознаграждения лицам, удостоенным звания "Почетный гражданин"</t>
  </si>
  <si>
    <t>Непрограммные направления деятельности</t>
  </si>
  <si>
    <t>Подпрограмма "Восстановление и развитие объектов внешнего благоустройства Михайловского муниципального образования</t>
  </si>
  <si>
    <t>610</t>
  </si>
  <si>
    <t>Субсидии бюджетным учреждениям</t>
  </si>
  <si>
    <t>Обеспечение условий для развития на территории поселения физической культуры и массового спорта</t>
  </si>
  <si>
    <t>Публичные нормативные выплаты гражданам несоциального характера</t>
  </si>
  <si>
    <t xml:space="preserve">Код раздела, подраздела </t>
  </si>
  <si>
    <t xml:space="preserve">Код целевой статьи </t>
  </si>
  <si>
    <t>Код вида расходов</t>
  </si>
  <si>
    <t>0000000000</t>
  </si>
  <si>
    <t>0200000000</t>
  </si>
  <si>
    <t>0400000000</t>
  </si>
  <si>
    <t>0300000000</t>
  </si>
  <si>
    <t>0320000000</t>
  </si>
  <si>
    <t>7002000005</t>
  </si>
  <si>
    <t>7002000010</t>
  </si>
  <si>
    <t>7002000011</t>
  </si>
  <si>
    <t>7002000030</t>
  </si>
  <si>
    <t>0202100000</t>
  </si>
  <si>
    <t>7002000013</t>
  </si>
  <si>
    <t>7002000015</t>
  </si>
  <si>
    <t>0322100000</t>
  </si>
  <si>
    <t>7002000023</t>
  </si>
  <si>
    <t>7002000024</t>
  </si>
  <si>
    <t>7002000025</t>
  </si>
  <si>
    <t>7002000026</t>
  </si>
  <si>
    <t>7002000033</t>
  </si>
  <si>
    <t>7002000027</t>
  </si>
  <si>
    <t>7002000028</t>
  </si>
  <si>
    <t>Обеспечение деятельности муниципальных органов (центральный аппарат)</t>
  </si>
  <si>
    <t>320</t>
  </si>
  <si>
    <t>Подпрограмма "Развитие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Михайловского муниципального образования"</t>
  </si>
  <si>
    <t>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Михайловского муниципального образования</t>
  </si>
  <si>
    <t>Подпрограмма "Развитие газификации Михайловского муниципального образования"</t>
  </si>
  <si>
    <t>Развитие газификации Михайловского муниципального образования</t>
  </si>
  <si>
    <t>Содержание уличного освещения</t>
  </si>
  <si>
    <t>Озеленение территории Михайловского муниципального образования</t>
  </si>
  <si>
    <t>Организация и содержание мест захоронений</t>
  </si>
  <si>
    <t>Прочие мероприятия по благоустройству территории Михайловского МО</t>
  </si>
  <si>
    <t>Содержание автомобильных дорог местного значения</t>
  </si>
  <si>
    <t>0310000000</t>
  </si>
  <si>
    <t>Номер строки</t>
  </si>
  <si>
    <t>0500000000</t>
  </si>
  <si>
    <t>0100000000</t>
  </si>
  <si>
    <t>7002041100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</si>
  <si>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</si>
  <si>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0200</t>
  </si>
  <si>
    <t>Мобилизационная и вневойсковая подготовка</t>
  </si>
  <si>
    <t>0203</t>
  </si>
  <si>
    <t>7002051180</t>
  </si>
  <si>
    <t>120</t>
  </si>
  <si>
    <t>0312100001</t>
  </si>
  <si>
    <t>1200</t>
  </si>
  <si>
    <t>Другие вопросы в области средств массовой информации</t>
  </si>
  <si>
    <t>1204</t>
  </si>
  <si>
    <t>Подпрограмма "Благоустройство муниципальных территорий общего пользования Михайловского муниципального образования"</t>
  </si>
  <si>
    <t>7002000012</t>
  </si>
  <si>
    <t>Мероприятия в области водного хозяйства</t>
  </si>
  <si>
    <t>0520000000</t>
  </si>
  <si>
    <t>7002000020</t>
  </si>
  <si>
    <t>Муниципальная программа «Обеспечение жильем молодых семей на территории Михайловского муниципального образования» до 2024 года</t>
  </si>
  <si>
    <t>0102100000</t>
  </si>
  <si>
    <t>0330000000</t>
  </si>
  <si>
    <t>0332100000</t>
  </si>
  <si>
    <t>0332200000</t>
  </si>
  <si>
    <t>0332300000</t>
  </si>
  <si>
    <t>0332400000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</si>
  <si>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</si>
  <si>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</si>
  <si>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 </t>
  </si>
  <si>
    <t>ОБЩЕГОСУДАРСТВЕННЫЕ ВОПРОСЫ</t>
  </si>
  <si>
    <t>Расходы на выплаты персоналу государственных (муниципальных) органов</t>
  </si>
  <si>
    <t>НАЦИОНАЛЬНАЯ ОБОРОНА</t>
  </si>
  <si>
    <t xml:space="preserve">Осуществление государственных полномочий Российской Федерации по  первичному воинскому учету на территориях,  на которых отсутствуют военные комиссариаты </t>
  </si>
  <si>
    <t>НАЦИОНАЛЬНАЯ БЕЗОПАСНОСТЬ И ПРАВООХРАНИТЕЛЬНАЯ ДЕЯТЕЛЬНОСТЬ</t>
  </si>
  <si>
    <t>Транспорт</t>
  </si>
  <si>
    <t>КУЛЬТУРА, КИНЕМАТОГРАФИЯ</t>
  </si>
  <si>
    <t>СОЦИАЛЬНАЯ ПОЛИТИКА</t>
  </si>
  <si>
    <t>ФИЗИЧЕСКАЯ КУЛЬТУРА И СПОРТ</t>
  </si>
  <si>
    <t xml:space="preserve">Массовый спорт </t>
  </si>
  <si>
    <t>СРЕДСТВА МАССОВОЙ ИНФОРМАЦИИ</t>
  </si>
  <si>
    <t>ЖИЛИЩНО-КОММУНАЛЬНОЕ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</si>
  <si>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</si>
  <si>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7002000034</t>
  </si>
  <si>
    <t xml:space="preserve">Муниципальная программа "Формирование современной городской среды"  на 2018 - 2024 гг.  на территории городского поселения  «Михайловское муниципальное образование» </t>
  </si>
  <si>
    <t>Мероприятия по сохранению, использованию и популяризации объектов культурного наследия (памятников истории и культуры)</t>
  </si>
  <si>
    <t>7002000007</t>
  </si>
  <si>
    <t>Мероприятия в области коммунального хозяйства</t>
  </si>
  <si>
    <t>7002000016</t>
  </si>
  <si>
    <t>Уличное освещение</t>
  </si>
  <si>
    <t>7002000018</t>
  </si>
  <si>
    <t>Муниципальная программа "Развитие и обеспечение сохранности улично-дорожной сети Михайловского муниципального образования до 2024 года"</t>
  </si>
  <si>
    <t>Муниципальная программа "Развитие жилищно-коммунального хозяйства и повышение энергетической эффективности в Михайловском муниципальном образовании на 2019-2022 годы"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</si>
  <si>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</si>
  <si>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чрезвычайных ситуаций и стихийных бедствий природного и техногенного характера</t>
  </si>
  <si>
    <t>0309</t>
  </si>
  <si>
    <t>7002000009</t>
  </si>
  <si>
    <t>7002000008</t>
  </si>
  <si>
    <t>Формирование современной городской среды в целях реализации национального проекта "Жилье и городская среда"</t>
  </si>
  <si>
    <t>01021L5760</t>
  </si>
  <si>
    <t>Развитие газификации на сельских территориях на условиях софинансирования из федерального бюджета</t>
  </si>
  <si>
    <t>Улучшение жилищных условий граждан, проживающих на сельских территориях</t>
  </si>
  <si>
    <t>0102245762</t>
  </si>
  <si>
    <t>01022S5762</t>
  </si>
  <si>
    <t>Улучшение жилищных условий граждан, проживающих на сельских территориях, на условиях софинансирования из федерального бюджета</t>
  </si>
  <si>
    <t>01022L5760</t>
  </si>
  <si>
    <t xml:space="preserve">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
</t>
  </si>
  <si>
    <t>70020L5190</t>
  </si>
  <si>
    <t>Муниципальная  программа «Комплексное развитие сельских территорий" Михайловского муниципального образования на 2020-2025 годы</t>
  </si>
  <si>
    <t>Улучшение жилищных условий граждан, проживающих на сельских территориях (софинансирование за счет средств местного бюджета)</t>
  </si>
  <si>
    <t>050F255550</t>
  </si>
  <si>
    <t>0202200000</t>
  </si>
  <si>
    <t>Обустройство автомобильных дорог вблизи образовательных организаций в соответствии с требованиями национальных стандартов</t>
  </si>
  <si>
    <t>Муниципальная программа "Подготовка документов по планировке и межеванию территории Михайловского муниципального образования на 2019-2020 годы"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</si>
  <si>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</si>
  <si>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(софинансирование за счет средств местного бюджета)</t>
  </si>
  <si>
    <t>0600000000</t>
  </si>
  <si>
    <t>0602143800</t>
  </si>
  <si>
    <t>06021S3800</t>
  </si>
  <si>
    <t xml:space="preserve">Строительство распределительных сетей газопровода </t>
  </si>
  <si>
    <t>410</t>
  </si>
  <si>
    <t>Прочие мероприятия по благоустройству поселений</t>
  </si>
  <si>
    <t>Благоустройство муниципальных территорий общего пользования Михайловского муниципального образования</t>
  </si>
  <si>
    <t>0522100000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</si>
  <si>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</si>
  <si>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(софинансирование за счет средств местного бюджета)</t>
  </si>
  <si>
    <t>7002045192</t>
  </si>
  <si>
    <t>70020S5192</t>
  </si>
  <si>
    <t>Исполнение судебных актов</t>
  </si>
  <si>
    <t>830</t>
  </si>
  <si>
    <t>04021L4970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</si>
  <si>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</si>
  <si>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</si>
  <si>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</si>
  <si>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(дворцы и дома культуры)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</si>
  <si>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(музей)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</si>
  <si>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(библиотеки)</t>
  </si>
  <si>
    <t>7002146К00</t>
  </si>
  <si>
    <t>7002246К00</t>
  </si>
  <si>
    <t>7002346К00</t>
  </si>
  <si>
    <t>к постановлению главы Михайловского</t>
  </si>
  <si>
    <t>Утвержденные бюджетные назначения на год с учетом уточнений,(в тысячах рублей)</t>
  </si>
  <si>
    <t>в тысячах рублей</t>
  </si>
  <si>
    <t xml:space="preserve">Исполнено </t>
  </si>
  <si>
    <t>Приложение 3</t>
  </si>
  <si>
    <t>Дума Михайловского муниципального образования</t>
  </si>
  <si>
    <t>Код главного распорядителя бюджетных средств</t>
  </si>
  <si>
    <t xml:space="preserve">Наименование главного распорядителя бюджетных средств, раздела, подраздела, целевой статьи и вида  расхода </t>
  </si>
  <si>
    <t>Администрация  Михайловского муниципального образования</t>
  </si>
  <si>
    <t>в процентах к сумме средств, отраженных в графе 7</t>
  </si>
  <si>
    <t>Исполнение по ведомственной структуре расходов бюджета Михайловского муниципального образования за девять месяцев  2020 года</t>
  </si>
  <si>
    <t>от 14.10.2020 г   № 291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</si>
</sst>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00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8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i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5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183" fontId="0" fillId="0" borderId="0" xfId="0" applyNumberFormat="1" applyFill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11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83" fontId="1" fillId="0" borderId="10" xfId="0" applyNumberFormat="1" applyFont="1" applyFill="1" applyBorder="1" applyAlignment="1">
      <alignment horizontal="center" wrapText="1"/>
    </xf>
    <xf numFmtId="183" fontId="2" fillId="0" borderId="10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13" fillId="0" borderId="10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 wrapText="1"/>
    </xf>
    <xf numFmtId="180" fontId="6" fillId="0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4" xfId="0" applyNumberFormat="1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6" fillId="0" borderId="12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2" fillId="0" borderId="20" xfId="0" applyNumberFormat="1" applyFont="1" applyFill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20" xfId="0" applyNumberFormat="1" applyFont="1" applyFill="1" applyBorder="1" applyAlignment="1">
      <alignment horizontal="left" wrapText="1"/>
    </xf>
    <xf numFmtId="0" fontId="6" fillId="0" borderId="2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21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0" fillId="0" borderId="21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20" xfId="0" applyNumberFormat="1" applyFont="1" applyFill="1" applyBorder="1" applyAlignment="1">
      <alignment horizontal="left"/>
    </xf>
    <xf numFmtId="0" fontId="1" fillId="0" borderId="20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91"/>
  <sheetViews>
    <sheetView tabSelected="1" zoomScaleSheetLayoutView="75" zoomScalePageLayoutView="0" workbookViewId="0" topLeftCell="A1">
      <selection activeCell="G8" sqref="G8:G9"/>
    </sheetView>
  </sheetViews>
  <sheetFormatPr defaultColWidth="9.00390625" defaultRowHeight="12.75"/>
  <cols>
    <col min="2" max="3" width="8.875" style="4" customWidth="1"/>
    <col min="4" max="4" width="63.375" style="4" customWidth="1"/>
    <col min="5" max="5" width="13.00390625" style="4" customWidth="1"/>
    <col min="6" max="6" width="8.00390625" style="8" customWidth="1"/>
    <col min="7" max="7" width="22.625" style="8" customWidth="1"/>
    <col min="8" max="8" width="8.875" style="8" customWidth="1"/>
    <col min="9" max="9" width="16.625" style="11" customWidth="1"/>
    <col min="10" max="10" width="16.125" style="10" customWidth="1"/>
    <col min="11" max="11" width="14.75390625" style="4" customWidth="1"/>
    <col min="12" max="14" width="8.875" style="4" customWidth="1"/>
    <col min="15" max="15" width="14.00390625" style="4" customWidth="1"/>
    <col min="16" max="97" width="8.875" style="4" customWidth="1"/>
  </cols>
  <sheetData>
    <row r="1" spans="7:10" ht="12.75">
      <c r="G1" s="8" t="s">
        <v>208</v>
      </c>
      <c r="J1" s="23"/>
    </row>
    <row r="2" spans="7:10" ht="12.75">
      <c r="G2" s="8" t="s">
        <v>204</v>
      </c>
      <c r="J2" s="23"/>
    </row>
    <row r="3" spans="7:10" ht="12.75">
      <c r="G3" s="8" t="s">
        <v>51</v>
      </c>
      <c r="J3" s="23"/>
    </row>
    <row r="4" spans="7:10" ht="12.75">
      <c r="G4" s="8" t="s">
        <v>215</v>
      </c>
      <c r="J4" s="23"/>
    </row>
    <row r="5" ht="12.75">
      <c r="J5" s="23"/>
    </row>
    <row r="6" spans="1:11" ht="55.5" customHeight="1">
      <c r="A6" s="79" t="s">
        <v>214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ht="12.75">
      <c r="J7" s="23"/>
    </row>
    <row r="8" spans="1:11" ht="12.75">
      <c r="A8" s="81" t="s">
        <v>105</v>
      </c>
      <c r="B8" s="83" t="s">
        <v>211</v>
      </c>
      <c r="C8" s="84"/>
      <c r="D8" s="85"/>
      <c r="E8" s="92" t="s">
        <v>210</v>
      </c>
      <c r="F8" s="89" t="s">
        <v>70</v>
      </c>
      <c r="G8" s="89" t="s">
        <v>71</v>
      </c>
      <c r="H8" s="89" t="s">
        <v>72</v>
      </c>
      <c r="I8" s="89" t="s">
        <v>205</v>
      </c>
      <c r="J8" s="90" t="s">
        <v>207</v>
      </c>
      <c r="K8" s="91"/>
    </row>
    <row r="9" spans="1:97" s="3" customFormat="1" ht="94.5" customHeight="1">
      <c r="A9" s="82"/>
      <c r="B9" s="86"/>
      <c r="C9" s="87"/>
      <c r="D9" s="88"/>
      <c r="E9" s="93"/>
      <c r="F9" s="82"/>
      <c r="G9" s="82"/>
      <c r="H9" s="82"/>
      <c r="I9" s="82"/>
      <c r="J9" s="51" t="s">
        <v>206</v>
      </c>
      <c r="K9" s="52" t="s">
        <v>213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</row>
    <row r="10" spans="1:97" s="3" customFormat="1" ht="15.75">
      <c r="A10" s="44">
        <v>1</v>
      </c>
      <c r="B10" s="129">
        <v>2</v>
      </c>
      <c r="C10" s="130"/>
      <c r="D10" s="131"/>
      <c r="E10" s="12">
        <v>3</v>
      </c>
      <c r="F10" s="12">
        <v>4</v>
      </c>
      <c r="G10" s="12">
        <v>5</v>
      </c>
      <c r="H10" s="12">
        <v>6</v>
      </c>
      <c r="I10" s="12">
        <v>7</v>
      </c>
      <c r="J10" s="12">
        <v>8</v>
      </c>
      <c r="K10" s="12">
        <v>9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</row>
    <row r="11" spans="1:97" s="3" customFormat="1" ht="18.75" customHeight="1">
      <c r="A11" s="44">
        <v>1</v>
      </c>
      <c r="B11" s="99" t="s">
        <v>209</v>
      </c>
      <c r="C11" s="144"/>
      <c r="D11" s="145"/>
      <c r="E11" s="76">
        <v>912</v>
      </c>
      <c r="F11" s="12"/>
      <c r="G11" s="12"/>
      <c r="H11" s="12"/>
      <c r="I11" s="77">
        <f aca="true" t="shared" si="0" ref="I11:K12">I12</f>
        <v>779.7</v>
      </c>
      <c r="J11" s="77">
        <f t="shared" si="0"/>
        <v>530.8</v>
      </c>
      <c r="K11" s="77">
        <f t="shared" si="0"/>
        <v>68.07746569193279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</row>
    <row r="12" spans="1:97" s="3" customFormat="1" ht="21" customHeight="1">
      <c r="A12" s="44">
        <v>2</v>
      </c>
      <c r="B12" s="99" t="s">
        <v>134</v>
      </c>
      <c r="C12" s="116"/>
      <c r="D12" s="117"/>
      <c r="E12" s="78"/>
      <c r="F12" s="43" t="s">
        <v>0</v>
      </c>
      <c r="G12" s="43" t="s">
        <v>73</v>
      </c>
      <c r="H12" s="43" t="s">
        <v>1</v>
      </c>
      <c r="I12" s="77">
        <f t="shared" si="0"/>
        <v>779.7</v>
      </c>
      <c r="J12" s="77">
        <f t="shared" si="0"/>
        <v>530.8</v>
      </c>
      <c r="K12" s="77">
        <f t="shared" si="0"/>
        <v>68.07746569193279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</row>
    <row r="13" spans="1:97" s="3" customFormat="1" ht="46.5" customHeight="1">
      <c r="A13" s="44">
        <v>3</v>
      </c>
      <c r="B13" s="99" t="s">
        <v>4</v>
      </c>
      <c r="C13" s="123"/>
      <c r="D13" s="124"/>
      <c r="E13" s="76"/>
      <c r="F13" s="41" t="s">
        <v>5</v>
      </c>
      <c r="G13" s="42" t="s">
        <v>73</v>
      </c>
      <c r="H13" s="41" t="s">
        <v>1</v>
      </c>
      <c r="I13" s="26">
        <f>I15</f>
        <v>779.7</v>
      </c>
      <c r="J13" s="26">
        <f>J15</f>
        <v>530.8</v>
      </c>
      <c r="K13" s="48">
        <f aca="true" t="shared" si="1" ref="K13:K23">J13/I13*100</f>
        <v>68.07746569193279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</row>
    <row r="14" spans="1:97" s="3" customFormat="1" ht="19.5" customHeight="1">
      <c r="A14" s="44">
        <f>A13+1</f>
        <v>4</v>
      </c>
      <c r="B14" s="94" t="s">
        <v>64</v>
      </c>
      <c r="C14" s="102"/>
      <c r="D14" s="103"/>
      <c r="E14" s="76"/>
      <c r="F14" s="15" t="s">
        <v>5</v>
      </c>
      <c r="G14" s="15">
        <v>7000000000</v>
      </c>
      <c r="H14" s="15" t="s">
        <v>1</v>
      </c>
      <c r="I14" s="25">
        <f>I15</f>
        <v>779.7</v>
      </c>
      <c r="J14" s="25">
        <f>J15</f>
        <v>530.8</v>
      </c>
      <c r="K14" s="47">
        <f t="shared" si="1"/>
        <v>68.07746569193279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</row>
    <row r="15" spans="1:97" s="3" customFormat="1" ht="21.75" customHeight="1">
      <c r="A15" s="44">
        <f aca="true" t="shared" si="2" ref="A15:A78">A14+1</f>
        <v>5</v>
      </c>
      <c r="B15" s="94" t="s">
        <v>93</v>
      </c>
      <c r="C15" s="134"/>
      <c r="D15" s="135"/>
      <c r="E15" s="76"/>
      <c r="F15" s="15" t="s">
        <v>5</v>
      </c>
      <c r="G15" s="15">
        <v>7002001002</v>
      </c>
      <c r="H15" s="15" t="s">
        <v>1</v>
      </c>
      <c r="I15" s="25">
        <f>I16+I17</f>
        <v>779.7</v>
      </c>
      <c r="J15" s="25">
        <f>J16+J17</f>
        <v>530.8</v>
      </c>
      <c r="K15" s="47">
        <f t="shared" si="1"/>
        <v>68.07746569193279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</row>
    <row r="16" spans="1:97" s="3" customFormat="1" ht="28.5" customHeight="1">
      <c r="A16" s="44">
        <f t="shared" si="2"/>
        <v>6</v>
      </c>
      <c r="B16" s="94" t="s">
        <v>135</v>
      </c>
      <c r="C16" s="132"/>
      <c r="D16" s="133"/>
      <c r="E16" s="76"/>
      <c r="F16" s="15" t="s">
        <v>5</v>
      </c>
      <c r="G16" s="15">
        <v>7002001002</v>
      </c>
      <c r="H16" s="15">
        <v>120</v>
      </c>
      <c r="I16" s="25">
        <v>604.6</v>
      </c>
      <c r="J16" s="47">
        <v>421.5</v>
      </c>
      <c r="K16" s="47">
        <f t="shared" si="1"/>
        <v>69.71551438967913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</row>
    <row r="17" spans="1:97" s="3" customFormat="1" ht="33.75" customHeight="1">
      <c r="A17" s="44">
        <f t="shared" si="2"/>
        <v>7</v>
      </c>
      <c r="B17" s="94" t="s">
        <v>132</v>
      </c>
      <c r="C17" s="102"/>
      <c r="D17" s="103"/>
      <c r="E17" s="76"/>
      <c r="F17" s="15" t="s">
        <v>5</v>
      </c>
      <c r="G17" s="15">
        <v>7002001002</v>
      </c>
      <c r="H17" s="15">
        <v>240</v>
      </c>
      <c r="I17" s="25">
        <v>175.1</v>
      </c>
      <c r="J17" s="47">
        <v>109.3</v>
      </c>
      <c r="K17" s="47">
        <f t="shared" si="1"/>
        <v>62.421473443746436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</row>
    <row r="18" spans="1:97" s="3" customFormat="1" ht="25.5" customHeight="1">
      <c r="A18" s="44">
        <f t="shared" si="2"/>
        <v>8</v>
      </c>
      <c r="B18" s="99" t="s">
        <v>212</v>
      </c>
      <c r="C18" s="144"/>
      <c r="D18" s="145"/>
      <c r="E18" s="76">
        <v>920</v>
      </c>
      <c r="F18" s="12"/>
      <c r="G18" s="12"/>
      <c r="H18" s="12"/>
      <c r="I18" s="77">
        <f>I19+I42+I48+I61+I85+I129+I150+I174+I181</f>
        <v>208282.4</v>
      </c>
      <c r="J18" s="77">
        <f>J19+J42+J48+J61+J85+J129+J150+J174+J181</f>
        <v>147804.7</v>
      </c>
      <c r="K18" s="48">
        <f t="shared" si="1"/>
        <v>70.96360518219495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</row>
    <row r="19" spans="1:97" s="1" customFormat="1" ht="18" customHeight="1">
      <c r="A19" s="44">
        <f t="shared" si="2"/>
        <v>9</v>
      </c>
      <c r="B19" s="99" t="s">
        <v>134</v>
      </c>
      <c r="C19" s="116"/>
      <c r="D19" s="117"/>
      <c r="E19" s="57"/>
      <c r="F19" s="43" t="s">
        <v>0</v>
      </c>
      <c r="G19" s="43" t="s">
        <v>73</v>
      </c>
      <c r="H19" s="43" t="s">
        <v>1</v>
      </c>
      <c r="I19" s="24">
        <f>I20+I24+I29</f>
        <v>25064.7</v>
      </c>
      <c r="J19" s="24">
        <f>J20+J24+J29</f>
        <v>16143.9</v>
      </c>
      <c r="K19" s="48">
        <f t="shared" si="1"/>
        <v>64.40890974158876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</row>
    <row r="20" spans="1:97" s="2" customFormat="1" ht="38.25" customHeight="1">
      <c r="A20" s="44">
        <f t="shared" si="2"/>
        <v>10</v>
      </c>
      <c r="B20" s="99" t="s">
        <v>2</v>
      </c>
      <c r="C20" s="123"/>
      <c r="D20" s="124"/>
      <c r="E20" s="58"/>
      <c r="F20" s="41" t="s">
        <v>3</v>
      </c>
      <c r="G20" s="42" t="s">
        <v>73</v>
      </c>
      <c r="H20" s="41" t="s">
        <v>1</v>
      </c>
      <c r="I20" s="26">
        <f aca="true" t="shared" si="3" ref="I20:J22">I21</f>
        <v>1910.4</v>
      </c>
      <c r="J20" s="26">
        <f t="shared" si="3"/>
        <v>1454.2</v>
      </c>
      <c r="K20" s="48">
        <f t="shared" si="1"/>
        <v>76.12018425460636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</row>
    <row r="21" spans="1:97" s="28" customFormat="1" ht="21.75" customHeight="1">
      <c r="A21" s="44">
        <f t="shared" si="2"/>
        <v>11</v>
      </c>
      <c r="B21" s="94" t="s">
        <v>64</v>
      </c>
      <c r="C21" s="102"/>
      <c r="D21" s="103"/>
      <c r="E21" s="54"/>
      <c r="F21" s="15" t="s">
        <v>3</v>
      </c>
      <c r="G21" s="15">
        <v>7000000000</v>
      </c>
      <c r="H21" s="15" t="s">
        <v>1</v>
      </c>
      <c r="I21" s="25">
        <f t="shared" si="3"/>
        <v>1910.4</v>
      </c>
      <c r="J21" s="25">
        <f t="shared" si="3"/>
        <v>1454.2</v>
      </c>
      <c r="K21" s="47">
        <f t="shared" si="1"/>
        <v>76.12018425460636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</row>
    <row r="22" spans="1:97" s="28" customFormat="1" ht="21.75" customHeight="1">
      <c r="A22" s="44">
        <f t="shared" si="2"/>
        <v>12</v>
      </c>
      <c r="B22" s="94" t="s">
        <v>38</v>
      </c>
      <c r="C22" s="134"/>
      <c r="D22" s="135"/>
      <c r="E22" s="56"/>
      <c r="F22" s="15" t="s">
        <v>3</v>
      </c>
      <c r="G22" s="15">
        <v>7002001001</v>
      </c>
      <c r="H22" s="15" t="s">
        <v>1</v>
      </c>
      <c r="I22" s="25">
        <f t="shared" si="3"/>
        <v>1910.4</v>
      </c>
      <c r="J22" s="25">
        <f t="shared" si="3"/>
        <v>1454.2</v>
      </c>
      <c r="K22" s="47">
        <f t="shared" si="1"/>
        <v>76.12018425460636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</row>
    <row r="23" spans="1:97" s="28" customFormat="1" ht="36" customHeight="1">
      <c r="A23" s="44">
        <f t="shared" si="2"/>
        <v>13</v>
      </c>
      <c r="B23" s="94" t="s">
        <v>135</v>
      </c>
      <c r="C23" s="132"/>
      <c r="D23" s="133"/>
      <c r="E23" s="67"/>
      <c r="F23" s="15" t="s">
        <v>3</v>
      </c>
      <c r="G23" s="15">
        <v>7002001001</v>
      </c>
      <c r="H23" s="15">
        <v>120</v>
      </c>
      <c r="I23" s="25">
        <v>1910.4</v>
      </c>
      <c r="J23" s="47">
        <v>1454.2</v>
      </c>
      <c r="K23" s="47">
        <f t="shared" si="1"/>
        <v>76.12018425460636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</row>
    <row r="24" spans="1:97" s="2" customFormat="1" ht="54" customHeight="1">
      <c r="A24" s="44">
        <f t="shared" si="2"/>
        <v>14</v>
      </c>
      <c r="B24" s="99" t="s">
        <v>6</v>
      </c>
      <c r="C24" s="123"/>
      <c r="D24" s="124"/>
      <c r="E24" s="58"/>
      <c r="F24" s="41" t="s">
        <v>7</v>
      </c>
      <c r="G24" s="42" t="s">
        <v>73</v>
      </c>
      <c r="H24" s="41" t="s">
        <v>1</v>
      </c>
      <c r="I24" s="26">
        <f>I25</f>
        <v>19078.2</v>
      </c>
      <c r="J24" s="26">
        <f>J25</f>
        <v>11797.099999999999</v>
      </c>
      <c r="K24" s="48">
        <f aca="true" t="shared" si="4" ref="K24:K56">J24/I24*100</f>
        <v>61.835498107787934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</row>
    <row r="25" spans="1:97" s="28" customFormat="1" ht="24.75" customHeight="1">
      <c r="A25" s="44">
        <f t="shared" si="2"/>
        <v>15</v>
      </c>
      <c r="B25" s="94" t="s">
        <v>64</v>
      </c>
      <c r="C25" s="102"/>
      <c r="D25" s="103"/>
      <c r="E25" s="54"/>
      <c r="F25" s="15" t="s">
        <v>7</v>
      </c>
      <c r="G25" s="15">
        <v>7000000000</v>
      </c>
      <c r="H25" s="15" t="s">
        <v>1</v>
      </c>
      <c r="I25" s="25">
        <f>I26</f>
        <v>19078.2</v>
      </c>
      <c r="J25" s="25">
        <f>J26</f>
        <v>11797.099999999999</v>
      </c>
      <c r="K25" s="47">
        <f t="shared" si="4"/>
        <v>61.835498107787934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</row>
    <row r="26" spans="1:97" s="28" customFormat="1" ht="33.75" customHeight="1">
      <c r="A26" s="44">
        <f t="shared" si="2"/>
        <v>16</v>
      </c>
      <c r="B26" s="94" t="s">
        <v>93</v>
      </c>
      <c r="C26" s="134"/>
      <c r="D26" s="135"/>
      <c r="E26" s="56"/>
      <c r="F26" s="15" t="s">
        <v>7</v>
      </c>
      <c r="G26" s="15">
        <v>7002001002</v>
      </c>
      <c r="H26" s="15" t="s">
        <v>1</v>
      </c>
      <c r="I26" s="25">
        <f>I27+I28</f>
        <v>19078.2</v>
      </c>
      <c r="J26" s="25">
        <f>J27+J28</f>
        <v>11797.099999999999</v>
      </c>
      <c r="K26" s="47">
        <f t="shared" si="4"/>
        <v>61.835498107787934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</row>
    <row r="27" spans="1:97" s="28" customFormat="1" ht="32.25" customHeight="1">
      <c r="A27" s="44">
        <f t="shared" si="2"/>
        <v>17</v>
      </c>
      <c r="B27" s="94" t="s">
        <v>131</v>
      </c>
      <c r="C27" s="102"/>
      <c r="D27" s="103"/>
      <c r="E27" s="54"/>
      <c r="F27" s="15" t="s">
        <v>7</v>
      </c>
      <c r="G27" s="15">
        <v>7002001002</v>
      </c>
      <c r="H27" s="15">
        <v>120</v>
      </c>
      <c r="I27" s="25">
        <v>15690</v>
      </c>
      <c r="J27" s="47">
        <v>10528.3</v>
      </c>
      <c r="K27" s="47">
        <f t="shared" si="4"/>
        <v>67.10197578075207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</row>
    <row r="28" spans="1:97" s="28" customFormat="1" ht="36" customHeight="1">
      <c r="A28" s="44">
        <f t="shared" si="2"/>
        <v>18</v>
      </c>
      <c r="B28" s="94" t="s">
        <v>132</v>
      </c>
      <c r="C28" s="102"/>
      <c r="D28" s="103"/>
      <c r="E28" s="54"/>
      <c r="F28" s="15" t="s">
        <v>7</v>
      </c>
      <c r="G28" s="15">
        <v>7002001002</v>
      </c>
      <c r="H28" s="15">
        <v>240</v>
      </c>
      <c r="I28" s="25">
        <f>3178.2+210</f>
        <v>3388.2</v>
      </c>
      <c r="J28" s="47">
        <v>1268.8</v>
      </c>
      <c r="K28" s="47">
        <f t="shared" si="4"/>
        <v>37.44761230151703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</row>
    <row r="29" spans="1:97" s="2" customFormat="1" ht="23.25" customHeight="1">
      <c r="A29" s="44">
        <f t="shared" si="2"/>
        <v>19</v>
      </c>
      <c r="B29" s="99" t="s">
        <v>8</v>
      </c>
      <c r="C29" s="123"/>
      <c r="D29" s="124"/>
      <c r="E29" s="58"/>
      <c r="F29" s="42" t="s">
        <v>36</v>
      </c>
      <c r="G29" s="42" t="s">
        <v>73</v>
      </c>
      <c r="H29" s="41" t="s">
        <v>1</v>
      </c>
      <c r="I29" s="26">
        <f>I30</f>
        <v>4076.1</v>
      </c>
      <c r="J29" s="26">
        <f>J30</f>
        <v>2892.6</v>
      </c>
      <c r="K29" s="48">
        <f t="shared" si="4"/>
        <v>70.96489291234268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</row>
    <row r="30" spans="1:97" s="28" customFormat="1" ht="21" customHeight="1">
      <c r="A30" s="44">
        <f t="shared" si="2"/>
        <v>20</v>
      </c>
      <c r="B30" s="94" t="s">
        <v>64</v>
      </c>
      <c r="C30" s="102"/>
      <c r="D30" s="103"/>
      <c r="E30" s="54"/>
      <c r="F30" s="9" t="s">
        <v>36</v>
      </c>
      <c r="G30" s="9">
        <v>7000000000</v>
      </c>
      <c r="H30" s="15" t="s">
        <v>1</v>
      </c>
      <c r="I30" s="25">
        <f>I31+I40+I38+I36</f>
        <v>4076.1</v>
      </c>
      <c r="J30" s="25">
        <f>J31+J40+J38+J36</f>
        <v>2892.6</v>
      </c>
      <c r="K30" s="47">
        <f t="shared" si="4"/>
        <v>70.96489291234268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</row>
    <row r="31" spans="1:97" s="28" customFormat="1" ht="15">
      <c r="A31" s="44">
        <f t="shared" si="2"/>
        <v>21</v>
      </c>
      <c r="B31" s="94" t="s">
        <v>40</v>
      </c>
      <c r="C31" s="102"/>
      <c r="D31" s="103"/>
      <c r="E31" s="54"/>
      <c r="F31" s="9" t="s">
        <v>36</v>
      </c>
      <c r="G31" s="9" t="s">
        <v>78</v>
      </c>
      <c r="H31" s="9" t="s">
        <v>1</v>
      </c>
      <c r="I31" s="25">
        <f>I32+I35+I33+I34</f>
        <v>2905.9</v>
      </c>
      <c r="J31" s="25">
        <f>J32+J35+J33+J34</f>
        <v>1875.6</v>
      </c>
      <c r="K31" s="47">
        <f t="shared" si="4"/>
        <v>64.54454730032003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</row>
    <row r="32" spans="1:97" s="33" customFormat="1" ht="30.75" customHeight="1">
      <c r="A32" s="44">
        <f t="shared" si="2"/>
        <v>22</v>
      </c>
      <c r="B32" s="94" t="s">
        <v>132</v>
      </c>
      <c r="C32" s="102"/>
      <c r="D32" s="103"/>
      <c r="E32" s="54"/>
      <c r="F32" s="9" t="s">
        <v>36</v>
      </c>
      <c r="G32" s="9" t="s">
        <v>78</v>
      </c>
      <c r="H32" s="9" t="s">
        <v>58</v>
      </c>
      <c r="I32" s="25">
        <f>1904.8-1000</f>
        <v>904.8</v>
      </c>
      <c r="J32" s="50">
        <v>0</v>
      </c>
      <c r="K32" s="47">
        <f t="shared" si="4"/>
        <v>0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</row>
    <row r="33" spans="1:97" s="33" customFormat="1" ht="30.75" customHeight="1">
      <c r="A33" s="44">
        <f t="shared" si="2"/>
        <v>23</v>
      </c>
      <c r="B33" s="94" t="s">
        <v>54</v>
      </c>
      <c r="C33" s="95"/>
      <c r="D33" s="96"/>
      <c r="E33" s="53"/>
      <c r="F33" s="9" t="s">
        <v>36</v>
      </c>
      <c r="G33" s="9" t="s">
        <v>78</v>
      </c>
      <c r="H33" s="9" t="s">
        <v>184</v>
      </c>
      <c r="I33" s="25">
        <v>1512.8</v>
      </c>
      <c r="J33" s="50">
        <v>1512.8</v>
      </c>
      <c r="K33" s="47">
        <f t="shared" si="4"/>
        <v>100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</row>
    <row r="34" spans="1:97" s="33" customFormat="1" ht="30.75" customHeight="1">
      <c r="A34" s="44">
        <f t="shared" si="2"/>
        <v>24</v>
      </c>
      <c r="B34" s="94" t="s">
        <v>192</v>
      </c>
      <c r="C34" s="95"/>
      <c r="D34" s="96"/>
      <c r="E34" s="53"/>
      <c r="F34" s="9" t="s">
        <v>36</v>
      </c>
      <c r="G34" s="9" t="s">
        <v>78</v>
      </c>
      <c r="H34" s="9" t="s">
        <v>193</v>
      </c>
      <c r="I34" s="25">
        <v>338.3</v>
      </c>
      <c r="J34" s="50">
        <v>338.3</v>
      </c>
      <c r="K34" s="47">
        <f t="shared" si="4"/>
        <v>100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</row>
    <row r="35" spans="1:97" s="33" customFormat="1" ht="15" customHeight="1">
      <c r="A35" s="44">
        <f t="shared" si="2"/>
        <v>25</v>
      </c>
      <c r="B35" s="94" t="s">
        <v>60</v>
      </c>
      <c r="C35" s="102"/>
      <c r="D35" s="103"/>
      <c r="E35" s="54"/>
      <c r="F35" s="9" t="s">
        <v>36</v>
      </c>
      <c r="G35" s="9" t="s">
        <v>78</v>
      </c>
      <c r="H35" s="9" t="s">
        <v>59</v>
      </c>
      <c r="I35" s="25">
        <v>150</v>
      </c>
      <c r="J35" s="50">
        <v>24.5</v>
      </c>
      <c r="K35" s="47">
        <f t="shared" si="4"/>
        <v>16.333333333333332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</row>
    <row r="36" spans="1:97" s="33" customFormat="1" ht="39.75" customHeight="1">
      <c r="A36" s="44">
        <f t="shared" si="2"/>
        <v>26</v>
      </c>
      <c r="B36" s="94" t="s">
        <v>149</v>
      </c>
      <c r="C36" s="95"/>
      <c r="D36" s="96"/>
      <c r="E36" s="53"/>
      <c r="F36" s="9" t="s">
        <v>36</v>
      </c>
      <c r="G36" s="9" t="s">
        <v>150</v>
      </c>
      <c r="H36" s="9" t="s">
        <v>1</v>
      </c>
      <c r="I36" s="25">
        <f>I37</f>
        <v>1070</v>
      </c>
      <c r="J36" s="25">
        <f>J37</f>
        <v>1006.9</v>
      </c>
      <c r="K36" s="47">
        <f t="shared" si="4"/>
        <v>94.10280373831775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</row>
    <row r="37" spans="1:97" s="33" customFormat="1" ht="34.5" customHeight="1">
      <c r="A37" s="44">
        <f t="shared" si="2"/>
        <v>27</v>
      </c>
      <c r="B37" s="94" t="s">
        <v>132</v>
      </c>
      <c r="C37" s="102"/>
      <c r="D37" s="103"/>
      <c r="E37" s="54"/>
      <c r="F37" s="9" t="s">
        <v>36</v>
      </c>
      <c r="G37" s="9" t="s">
        <v>150</v>
      </c>
      <c r="H37" s="9" t="s">
        <v>58</v>
      </c>
      <c r="I37" s="25">
        <f>2700-1690+60</f>
        <v>1070</v>
      </c>
      <c r="J37" s="50">
        <v>1006.9</v>
      </c>
      <c r="K37" s="47">
        <f t="shared" si="4"/>
        <v>94.10280373831775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</row>
    <row r="38" spans="1:97" s="33" customFormat="1" ht="33.75" customHeight="1">
      <c r="A38" s="44">
        <f t="shared" si="2"/>
        <v>28</v>
      </c>
      <c r="B38" s="94" t="s">
        <v>146</v>
      </c>
      <c r="C38" s="108"/>
      <c r="D38" s="109"/>
      <c r="E38" s="62"/>
      <c r="F38" s="9" t="s">
        <v>36</v>
      </c>
      <c r="G38" s="9" t="s">
        <v>147</v>
      </c>
      <c r="H38" s="9" t="s">
        <v>1</v>
      </c>
      <c r="I38" s="25">
        <f>I39</f>
        <v>100</v>
      </c>
      <c r="J38" s="25">
        <f>J39</f>
        <v>9.9</v>
      </c>
      <c r="K38" s="47">
        <f t="shared" si="4"/>
        <v>9.9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</row>
    <row r="39" spans="1:97" s="33" customFormat="1" ht="33.75" customHeight="1">
      <c r="A39" s="44">
        <f t="shared" si="2"/>
        <v>29</v>
      </c>
      <c r="B39" s="94" t="s">
        <v>132</v>
      </c>
      <c r="C39" s="102"/>
      <c r="D39" s="103"/>
      <c r="E39" s="54"/>
      <c r="F39" s="9" t="s">
        <v>36</v>
      </c>
      <c r="G39" s="9" t="s">
        <v>147</v>
      </c>
      <c r="H39" s="9" t="s">
        <v>58</v>
      </c>
      <c r="I39" s="25">
        <v>100</v>
      </c>
      <c r="J39" s="50">
        <v>9.9</v>
      </c>
      <c r="K39" s="47">
        <f t="shared" si="4"/>
        <v>9.9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</row>
    <row r="40" spans="1:97" s="28" customFormat="1" ht="65.25" customHeight="1">
      <c r="A40" s="44">
        <f t="shared" si="2"/>
        <v>30</v>
      </c>
      <c r="B40" s="94" t="s">
        <v>109</v>
      </c>
      <c r="C40" s="132"/>
      <c r="D40" s="133"/>
      <c r="E40" s="67"/>
      <c r="F40" s="9" t="s">
        <v>36</v>
      </c>
      <c r="G40" s="9" t="s">
        <v>108</v>
      </c>
      <c r="H40" s="9" t="s">
        <v>1</v>
      </c>
      <c r="I40" s="25">
        <f>I41</f>
        <v>0.2</v>
      </c>
      <c r="J40" s="25">
        <f>J41</f>
        <v>0.2</v>
      </c>
      <c r="K40" s="47">
        <f t="shared" si="4"/>
        <v>100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</row>
    <row r="41" spans="1:97" s="28" customFormat="1" ht="42" customHeight="1">
      <c r="A41" s="44">
        <f t="shared" si="2"/>
        <v>31</v>
      </c>
      <c r="B41" s="94" t="s">
        <v>132</v>
      </c>
      <c r="C41" s="102"/>
      <c r="D41" s="103"/>
      <c r="E41" s="54"/>
      <c r="F41" s="9" t="s">
        <v>36</v>
      </c>
      <c r="G41" s="9" t="s">
        <v>108</v>
      </c>
      <c r="H41" s="9" t="s">
        <v>58</v>
      </c>
      <c r="I41" s="25">
        <v>0.2</v>
      </c>
      <c r="J41" s="47">
        <v>0.2</v>
      </c>
      <c r="K41" s="47">
        <f t="shared" si="4"/>
        <v>100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</row>
    <row r="42" spans="1:97" s="28" customFormat="1" ht="20.25" customHeight="1">
      <c r="A42" s="44">
        <f t="shared" si="2"/>
        <v>32</v>
      </c>
      <c r="B42" s="99" t="s">
        <v>136</v>
      </c>
      <c r="C42" s="116"/>
      <c r="D42" s="117"/>
      <c r="E42" s="57"/>
      <c r="F42" s="42" t="s">
        <v>110</v>
      </c>
      <c r="G42" s="43" t="s">
        <v>73</v>
      </c>
      <c r="H42" s="42" t="s">
        <v>1</v>
      </c>
      <c r="I42" s="26">
        <f aca="true" t="shared" si="5" ref="I42:J44">I43</f>
        <v>806.4</v>
      </c>
      <c r="J42" s="26">
        <f t="shared" si="5"/>
        <v>503.8</v>
      </c>
      <c r="K42" s="48">
        <f t="shared" si="4"/>
        <v>62.47519841269842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</row>
    <row r="43" spans="1:97" s="28" customFormat="1" ht="24" customHeight="1">
      <c r="A43" s="44">
        <f t="shared" si="2"/>
        <v>33</v>
      </c>
      <c r="B43" s="99" t="s">
        <v>111</v>
      </c>
      <c r="C43" s="100"/>
      <c r="D43" s="101"/>
      <c r="E43" s="61"/>
      <c r="F43" s="42" t="s">
        <v>112</v>
      </c>
      <c r="G43" s="42" t="s">
        <v>73</v>
      </c>
      <c r="H43" s="41" t="s">
        <v>1</v>
      </c>
      <c r="I43" s="26">
        <f t="shared" si="5"/>
        <v>806.4</v>
      </c>
      <c r="J43" s="26">
        <f t="shared" si="5"/>
        <v>503.8</v>
      </c>
      <c r="K43" s="48">
        <f t="shared" si="4"/>
        <v>62.47519841269842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</row>
    <row r="44" spans="1:97" s="28" customFormat="1" ht="15" customHeight="1">
      <c r="A44" s="44">
        <f t="shared" si="2"/>
        <v>34</v>
      </c>
      <c r="B44" s="94" t="s">
        <v>64</v>
      </c>
      <c r="C44" s="132"/>
      <c r="D44" s="133"/>
      <c r="E44" s="67"/>
      <c r="F44" s="9" t="s">
        <v>112</v>
      </c>
      <c r="G44" s="9">
        <v>7000000000</v>
      </c>
      <c r="H44" s="15" t="s">
        <v>1</v>
      </c>
      <c r="I44" s="25">
        <f t="shared" si="5"/>
        <v>806.4</v>
      </c>
      <c r="J44" s="25">
        <f t="shared" si="5"/>
        <v>503.8</v>
      </c>
      <c r="K44" s="47">
        <f t="shared" si="4"/>
        <v>62.47519841269842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</row>
    <row r="45" spans="1:97" s="28" customFormat="1" ht="53.25" customHeight="1">
      <c r="A45" s="44">
        <f t="shared" si="2"/>
        <v>35</v>
      </c>
      <c r="B45" s="94" t="s">
        <v>137</v>
      </c>
      <c r="C45" s="142"/>
      <c r="D45" s="143"/>
      <c r="E45" s="63"/>
      <c r="F45" s="9" t="s">
        <v>112</v>
      </c>
      <c r="G45" s="9" t="s">
        <v>113</v>
      </c>
      <c r="H45" s="9" t="s">
        <v>1</v>
      </c>
      <c r="I45" s="25">
        <f>I46+I47</f>
        <v>806.4</v>
      </c>
      <c r="J45" s="25">
        <f>J46+J47</f>
        <v>503.8</v>
      </c>
      <c r="K45" s="47">
        <f t="shared" si="4"/>
        <v>62.47519841269842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</row>
    <row r="46" spans="1:97" s="28" customFormat="1" ht="33.75" customHeight="1">
      <c r="A46" s="44">
        <f t="shared" si="2"/>
        <v>36</v>
      </c>
      <c r="B46" s="94" t="s">
        <v>131</v>
      </c>
      <c r="C46" s="102"/>
      <c r="D46" s="103"/>
      <c r="E46" s="54"/>
      <c r="F46" s="9" t="s">
        <v>112</v>
      </c>
      <c r="G46" s="9" t="s">
        <v>113</v>
      </c>
      <c r="H46" s="9" t="s">
        <v>114</v>
      </c>
      <c r="I46" s="25">
        <f>711.8+74.6</f>
        <v>786.4</v>
      </c>
      <c r="J46" s="47">
        <v>503.8</v>
      </c>
      <c r="K46" s="47">
        <f t="shared" si="4"/>
        <v>64.06408952187182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</row>
    <row r="47" spans="1:97" s="28" customFormat="1" ht="33.75" customHeight="1">
      <c r="A47" s="44">
        <f t="shared" si="2"/>
        <v>37</v>
      </c>
      <c r="B47" s="94" t="s">
        <v>132</v>
      </c>
      <c r="C47" s="102"/>
      <c r="D47" s="103"/>
      <c r="E47" s="54"/>
      <c r="F47" s="9" t="s">
        <v>112</v>
      </c>
      <c r="G47" s="9" t="s">
        <v>113</v>
      </c>
      <c r="H47" s="9" t="s">
        <v>58</v>
      </c>
      <c r="I47" s="25">
        <v>20</v>
      </c>
      <c r="J47" s="47">
        <v>0</v>
      </c>
      <c r="K47" s="47">
        <f t="shared" si="4"/>
        <v>0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</row>
    <row r="48" spans="1:97" s="1" customFormat="1" ht="37.5" customHeight="1">
      <c r="A48" s="44">
        <f t="shared" si="2"/>
        <v>38</v>
      </c>
      <c r="B48" s="99" t="s">
        <v>138</v>
      </c>
      <c r="C48" s="140"/>
      <c r="D48" s="141"/>
      <c r="E48" s="60"/>
      <c r="F48" s="42" t="s">
        <v>9</v>
      </c>
      <c r="G48" s="43" t="s">
        <v>73</v>
      </c>
      <c r="H48" s="42" t="s">
        <v>1</v>
      </c>
      <c r="I48" s="26">
        <f>I53+I57+I49</f>
        <v>690</v>
      </c>
      <c r="J48" s="26">
        <f>J53+J57+J49</f>
        <v>145.6</v>
      </c>
      <c r="K48" s="48">
        <f t="shared" si="4"/>
        <v>21.10144927536232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</row>
    <row r="49" spans="1:97" s="1" customFormat="1" ht="38.25" customHeight="1">
      <c r="A49" s="44">
        <f t="shared" si="2"/>
        <v>39</v>
      </c>
      <c r="B49" s="99" t="s">
        <v>157</v>
      </c>
      <c r="C49" s="138"/>
      <c r="D49" s="139"/>
      <c r="E49" s="64"/>
      <c r="F49" s="42" t="s">
        <v>159</v>
      </c>
      <c r="G49" s="42" t="s">
        <v>73</v>
      </c>
      <c r="H49" s="41" t="s">
        <v>1</v>
      </c>
      <c r="I49" s="26">
        <f aca="true" t="shared" si="6" ref="I49:J51">I50</f>
        <v>300</v>
      </c>
      <c r="J49" s="26">
        <f t="shared" si="6"/>
        <v>0</v>
      </c>
      <c r="K49" s="48">
        <f t="shared" si="4"/>
        <v>0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</row>
    <row r="50" spans="1:97" s="1" customFormat="1" ht="24" customHeight="1">
      <c r="A50" s="44">
        <f t="shared" si="2"/>
        <v>40</v>
      </c>
      <c r="B50" s="94" t="s">
        <v>64</v>
      </c>
      <c r="C50" s="110"/>
      <c r="D50" s="111"/>
      <c r="E50" s="65"/>
      <c r="F50" s="9" t="s">
        <v>159</v>
      </c>
      <c r="G50" s="9">
        <v>7000000000</v>
      </c>
      <c r="H50" s="15" t="s">
        <v>1</v>
      </c>
      <c r="I50" s="25">
        <f t="shared" si="6"/>
        <v>300</v>
      </c>
      <c r="J50" s="25">
        <f t="shared" si="6"/>
        <v>0</v>
      </c>
      <c r="K50" s="47">
        <f t="shared" si="4"/>
        <v>0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</row>
    <row r="51" spans="1:97" s="1" customFormat="1" ht="34.5" customHeight="1">
      <c r="A51" s="44">
        <f t="shared" si="2"/>
        <v>41</v>
      </c>
      <c r="B51" s="94" t="s">
        <v>158</v>
      </c>
      <c r="C51" s="110"/>
      <c r="D51" s="111"/>
      <c r="E51" s="65"/>
      <c r="F51" s="9" t="s">
        <v>159</v>
      </c>
      <c r="G51" s="9" t="s">
        <v>160</v>
      </c>
      <c r="H51" s="15" t="s">
        <v>1</v>
      </c>
      <c r="I51" s="25">
        <f t="shared" si="6"/>
        <v>300</v>
      </c>
      <c r="J51" s="25">
        <f t="shared" si="6"/>
        <v>0</v>
      </c>
      <c r="K51" s="47">
        <f t="shared" si="4"/>
        <v>0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</row>
    <row r="52" spans="1:97" s="1" customFormat="1" ht="37.5" customHeight="1">
      <c r="A52" s="44">
        <f t="shared" si="2"/>
        <v>42</v>
      </c>
      <c r="B52" s="94" t="s">
        <v>132</v>
      </c>
      <c r="C52" s="110"/>
      <c r="D52" s="111"/>
      <c r="E52" s="65"/>
      <c r="F52" s="9" t="s">
        <v>159</v>
      </c>
      <c r="G52" s="9" t="s">
        <v>160</v>
      </c>
      <c r="H52" s="9" t="s">
        <v>58</v>
      </c>
      <c r="I52" s="25">
        <v>300</v>
      </c>
      <c r="J52" s="47">
        <v>0</v>
      </c>
      <c r="K52" s="47">
        <f t="shared" si="4"/>
        <v>0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</row>
    <row r="53" spans="1:97" s="2" customFormat="1" ht="21" customHeight="1">
      <c r="A53" s="44">
        <f t="shared" si="2"/>
        <v>43</v>
      </c>
      <c r="B53" s="99" t="s">
        <v>10</v>
      </c>
      <c r="C53" s="123"/>
      <c r="D53" s="124"/>
      <c r="E53" s="58"/>
      <c r="F53" s="41" t="s">
        <v>11</v>
      </c>
      <c r="G53" s="42" t="s">
        <v>73</v>
      </c>
      <c r="H53" s="41" t="s">
        <v>1</v>
      </c>
      <c r="I53" s="26">
        <f aca="true" t="shared" si="7" ref="I53:J55">I54</f>
        <v>300</v>
      </c>
      <c r="J53" s="26">
        <f t="shared" si="7"/>
        <v>145.6</v>
      </c>
      <c r="K53" s="48">
        <f t="shared" si="4"/>
        <v>48.53333333333333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</row>
    <row r="54" spans="1:97" s="28" customFormat="1" ht="24" customHeight="1">
      <c r="A54" s="44">
        <f t="shared" si="2"/>
        <v>44</v>
      </c>
      <c r="B54" s="94" t="s">
        <v>64</v>
      </c>
      <c r="C54" s="102"/>
      <c r="D54" s="103"/>
      <c r="E54" s="54"/>
      <c r="F54" s="15" t="s">
        <v>11</v>
      </c>
      <c r="G54" s="9">
        <v>7000000000</v>
      </c>
      <c r="H54" s="15" t="s">
        <v>1</v>
      </c>
      <c r="I54" s="25">
        <f t="shared" si="7"/>
        <v>300</v>
      </c>
      <c r="J54" s="25">
        <f t="shared" si="7"/>
        <v>145.6</v>
      </c>
      <c r="K54" s="47">
        <f t="shared" si="4"/>
        <v>48.53333333333333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</row>
    <row r="55" spans="1:97" s="28" customFormat="1" ht="33.75" customHeight="1">
      <c r="A55" s="44">
        <f t="shared" si="2"/>
        <v>45</v>
      </c>
      <c r="B55" s="94" t="s">
        <v>42</v>
      </c>
      <c r="C55" s="134"/>
      <c r="D55" s="135"/>
      <c r="E55" s="56"/>
      <c r="F55" s="15" t="s">
        <v>11</v>
      </c>
      <c r="G55" s="9" t="s">
        <v>79</v>
      </c>
      <c r="H55" s="15" t="s">
        <v>1</v>
      </c>
      <c r="I55" s="25">
        <f t="shared" si="7"/>
        <v>300</v>
      </c>
      <c r="J55" s="25">
        <f t="shared" si="7"/>
        <v>145.6</v>
      </c>
      <c r="K55" s="47">
        <f t="shared" si="4"/>
        <v>48.53333333333333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</row>
    <row r="56" spans="1:97" s="28" customFormat="1" ht="35.25" customHeight="1">
      <c r="A56" s="44">
        <f t="shared" si="2"/>
        <v>46</v>
      </c>
      <c r="B56" s="94" t="s">
        <v>132</v>
      </c>
      <c r="C56" s="102"/>
      <c r="D56" s="103"/>
      <c r="E56" s="54"/>
      <c r="F56" s="15" t="s">
        <v>11</v>
      </c>
      <c r="G56" s="9" t="s">
        <v>79</v>
      </c>
      <c r="H56" s="9" t="s">
        <v>58</v>
      </c>
      <c r="I56" s="25">
        <v>300</v>
      </c>
      <c r="J56" s="47">
        <v>145.6</v>
      </c>
      <c r="K56" s="47">
        <f t="shared" si="4"/>
        <v>48.53333333333333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</row>
    <row r="57" spans="1:97" s="2" customFormat="1" ht="33" customHeight="1">
      <c r="A57" s="44">
        <f t="shared" si="2"/>
        <v>47</v>
      </c>
      <c r="B57" s="99" t="s">
        <v>12</v>
      </c>
      <c r="C57" s="125"/>
      <c r="D57" s="126"/>
      <c r="E57" s="55"/>
      <c r="F57" s="41" t="s">
        <v>13</v>
      </c>
      <c r="G57" s="42" t="s">
        <v>73</v>
      </c>
      <c r="H57" s="41" t="s">
        <v>1</v>
      </c>
      <c r="I57" s="26">
        <f aca="true" t="shared" si="8" ref="I57:K59">I58</f>
        <v>90</v>
      </c>
      <c r="J57" s="26">
        <f t="shared" si="8"/>
        <v>0</v>
      </c>
      <c r="K57" s="26">
        <f t="shared" si="8"/>
        <v>0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</row>
    <row r="58" spans="1:97" s="28" customFormat="1" ht="23.25" customHeight="1">
      <c r="A58" s="44">
        <f t="shared" si="2"/>
        <v>48</v>
      </c>
      <c r="B58" s="94" t="s">
        <v>64</v>
      </c>
      <c r="C58" s="102"/>
      <c r="D58" s="103"/>
      <c r="E58" s="54"/>
      <c r="F58" s="15" t="s">
        <v>13</v>
      </c>
      <c r="G58" s="9">
        <v>7000000000</v>
      </c>
      <c r="H58" s="15" t="s">
        <v>1</v>
      </c>
      <c r="I58" s="25">
        <f t="shared" si="8"/>
        <v>90</v>
      </c>
      <c r="J58" s="25">
        <f t="shared" si="8"/>
        <v>0</v>
      </c>
      <c r="K58" s="25">
        <f t="shared" si="8"/>
        <v>0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</row>
    <row r="59" spans="1:97" s="28" customFormat="1" ht="33" customHeight="1">
      <c r="A59" s="44">
        <f t="shared" si="2"/>
        <v>49</v>
      </c>
      <c r="B59" s="94" t="s">
        <v>43</v>
      </c>
      <c r="C59" s="134"/>
      <c r="D59" s="135"/>
      <c r="E59" s="56"/>
      <c r="F59" s="15" t="s">
        <v>13</v>
      </c>
      <c r="G59" s="9" t="s">
        <v>80</v>
      </c>
      <c r="H59" s="15" t="s">
        <v>1</v>
      </c>
      <c r="I59" s="25">
        <f t="shared" si="8"/>
        <v>90</v>
      </c>
      <c r="J59" s="25">
        <f t="shared" si="8"/>
        <v>0</v>
      </c>
      <c r="K59" s="25">
        <f t="shared" si="8"/>
        <v>0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</row>
    <row r="60" spans="1:97" s="28" customFormat="1" ht="33" customHeight="1">
      <c r="A60" s="44">
        <f t="shared" si="2"/>
        <v>50</v>
      </c>
      <c r="B60" s="94" t="s">
        <v>132</v>
      </c>
      <c r="C60" s="102"/>
      <c r="D60" s="103"/>
      <c r="E60" s="54"/>
      <c r="F60" s="15" t="s">
        <v>13</v>
      </c>
      <c r="G60" s="9" t="s">
        <v>80</v>
      </c>
      <c r="H60" s="15">
        <v>240</v>
      </c>
      <c r="I60" s="25">
        <v>90</v>
      </c>
      <c r="J60" s="47">
        <v>0</v>
      </c>
      <c r="K60" s="47">
        <v>0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</row>
    <row r="61" spans="1:11" ht="18" customHeight="1">
      <c r="A61" s="44">
        <f t="shared" si="2"/>
        <v>51</v>
      </c>
      <c r="B61" s="99" t="s">
        <v>37</v>
      </c>
      <c r="C61" s="116"/>
      <c r="D61" s="117"/>
      <c r="E61" s="57"/>
      <c r="F61" s="42" t="s">
        <v>14</v>
      </c>
      <c r="G61" s="43" t="s">
        <v>73</v>
      </c>
      <c r="H61" s="42" t="s">
        <v>1</v>
      </c>
      <c r="I61" s="26">
        <f>I62+I66+I70+I76</f>
        <v>50428</v>
      </c>
      <c r="J61" s="26">
        <f>J62+J66+J70+J76</f>
        <v>29545.9</v>
      </c>
      <c r="K61" s="48">
        <f aca="true" t="shared" si="9" ref="K61:K75">J61/I61*100</f>
        <v>58.590267311810905</v>
      </c>
    </row>
    <row r="62" spans="1:97" s="14" customFormat="1" ht="20.25" customHeight="1">
      <c r="A62" s="44">
        <f t="shared" si="2"/>
        <v>52</v>
      </c>
      <c r="B62" s="99" t="s">
        <v>31</v>
      </c>
      <c r="C62" s="104"/>
      <c r="D62" s="105"/>
      <c r="E62" s="71"/>
      <c r="F62" s="42" t="s">
        <v>32</v>
      </c>
      <c r="G62" s="42" t="s">
        <v>73</v>
      </c>
      <c r="H62" s="42" t="s">
        <v>1</v>
      </c>
      <c r="I62" s="26">
        <f>I63</f>
        <v>1250</v>
      </c>
      <c r="J62" s="26">
        <f>J63</f>
        <v>288.5</v>
      </c>
      <c r="K62" s="48">
        <f t="shared" si="9"/>
        <v>23.080000000000002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</row>
    <row r="63" spans="1:23" s="29" customFormat="1" ht="28.5" customHeight="1">
      <c r="A63" s="44">
        <f t="shared" si="2"/>
        <v>53</v>
      </c>
      <c r="B63" s="94" t="s">
        <v>64</v>
      </c>
      <c r="C63" s="102"/>
      <c r="D63" s="103"/>
      <c r="E63" s="54"/>
      <c r="F63" s="9" t="s">
        <v>32</v>
      </c>
      <c r="G63" s="9">
        <v>7000000000</v>
      </c>
      <c r="H63" s="9" t="s">
        <v>1</v>
      </c>
      <c r="I63" s="25">
        <f>I65</f>
        <v>1250</v>
      </c>
      <c r="J63" s="25">
        <f>J65</f>
        <v>288.5</v>
      </c>
      <c r="K63" s="47">
        <f t="shared" si="9"/>
        <v>23.080000000000002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97" s="17" customFormat="1" ht="22.5" customHeight="1">
      <c r="A64" s="44">
        <f t="shared" si="2"/>
        <v>54</v>
      </c>
      <c r="B64" s="94" t="s">
        <v>121</v>
      </c>
      <c r="C64" s="136"/>
      <c r="D64" s="137"/>
      <c r="E64" s="66"/>
      <c r="F64" s="9" t="s">
        <v>32</v>
      </c>
      <c r="G64" s="9" t="s">
        <v>120</v>
      </c>
      <c r="H64" s="9" t="s">
        <v>1</v>
      </c>
      <c r="I64" s="25">
        <f>I65</f>
        <v>1250</v>
      </c>
      <c r="J64" s="25">
        <f>J65</f>
        <v>288.5</v>
      </c>
      <c r="K64" s="47">
        <f t="shared" si="9"/>
        <v>23.080000000000002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</row>
    <row r="65" spans="1:97" s="17" customFormat="1" ht="30" customHeight="1">
      <c r="A65" s="44">
        <f t="shared" si="2"/>
        <v>55</v>
      </c>
      <c r="B65" s="94" t="s">
        <v>132</v>
      </c>
      <c r="C65" s="102"/>
      <c r="D65" s="103"/>
      <c r="E65" s="54"/>
      <c r="F65" s="9" t="s">
        <v>32</v>
      </c>
      <c r="G65" s="9" t="s">
        <v>120</v>
      </c>
      <c r="H65" s="9" t="s">
        <v>58</v>
      </c>
      <c r="I65" s="25">
        <v>1250</v>
      </c>
      <c r="J65" s="47">
        <v>288.5</v>
      </c>
      <c r="K65" s="47">
        <f t="shared" si="9"/>
        <v>23.080000000000002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</row>
    <row r="66" spans="1:97" s="14" customFormat="1" ht="18" customHeight="1">
      <c r="A66" s="44">
        <f t="shared" si="2"/>
        <v>56</v>
      </c>
      <c r="B66" s="99" t="s">
        <v>139</v>
      </c>
      <c r="C66" s="125"/>
      <c r="D66" s="126"/>
      <c r="E66" s="55"/>
      <c r="F66" s="42" t="s">
        <v>52</v>
      </c>
      <c r="G66" s="42" t="s">
        <v>73</v>
      </c>
      <c r="H66" s="42" t="s">
        <v>1</v>
      </c>
      <c r="I66" s="26">
        <f aca="true" t="shared" si="10" ref="I66:J68">I67</f>
        <v>500</v>
      </c>
      <c r="J66" s="26">
        <f t="shared" si="10"/>
        <v>269.9</v>
      </c>
      <c r="K66" s="48">
        <f t="shared" si="9"/>
        <v>53.98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</row>
    <row r="67" spans="1:97" s="17" customFormat="1" ht="24" customHeight="1">
      <c r="A67" s="44">
        <f t="shared" si="2"/>
        <v>57</v>
      </c>
      <c r="B67" s="94" t="s">
        <v>64</v>
      </c>
      <c r="C67" s="102"/>
      <c r="D67" s="103"/>
      <c r="E67" s="54"/>
      <c r="F67" s="9" t="s">
        <v>52</v>
      </c>
      <c r="G67" s="9">
        <v>7000000000</v>
      </c>
      <c r="H67" s="9" t="s">
        <v>1</v>
      </c>
      <c r="I67" s="25">
        <f t="shared" si="10"/>
        <v>500</v>
      </c>
      <c r="J67" s="25">
        <f t="shared" si="10"/>
        <v>269.9</v>
      </c>
      <c r="K67" s="47">
        <f t="shared" si="9"/>
        <v>53.98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</row>
    <row r="68" spans="1:97" s="17" customFormat="1" ht="15" customHeight="1">
      <c r="A68" s="44">
        <f t="shared" si="2"/>
        <v>58</v>
      </c>
      <c r="B68" s="94" t="s">
        <v>53</v>
      </c>
      <c r="C68" s="102"/>
      <c r="D68" s="103"/>
      <c r="E68" s="54"/>
      <c r="F68" s="9" t="s">
        <v>52</v>
      </c>
      <c r="G68" s="9" t="s">
        <v>81</v>
      </c>
      <c r="H68" s="9" t="s">
        <v>1</v>
      </c>
      <c r="I68" s="25">
        <f t="shared" si="10"/>
        <v>500</v>
      </c>
      <c r="J68" s="25">
        <f t="shared" si="10"/>
        <v>269.9</v>
      </c>
      <c r="K68" s="47">
        <f t="shared" si="9"/>
        <v>53.98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</row>
    <row r="69" spans="1:97" s="17" customFormat="1" ht="52.5" customHeight="1">
      <c r="A69" s="44">
        <f t="shared" si="2"/>
        <v>59</v>
      </c>
      <c r="B69" s="94" t="s">
        <v>133</v>
      </c>
      <c r="C69" s="102"/>
      <c r="D69" s="103"/>
      <c r="E69" s="54"/>
      <c r="F69" s="9" t="s">
        <v>52</v>
      </c>
      <c r="G69" s="9" t="s">
        <v>81</v>
      </c>
      <c r="H69" s="9" t="s">
        <v>62</v>
      </c>
      <c r="I69" s="25">
        <v>500</v>
      </c>
      <c r="J69" s="47">
        <v>269.9</v>
      </c>
      <c r="K69" s="47">
        <f t="shared" si="9"/>
        <v>53.98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</row>
    <row r="70" spans="1:97" s="2" customFormat="1" ht="22.5" customHeight="1">
      <c r="A70" s="44">
        <f t="shared" si="2"/>
        <v>60</v>
      </c>
      <c r="B70" s="99" t="s">
        <v>33</v>
      </c>
      <c r="C70" s="100"/>
      <c r="D70" s="101"/>
      <c r="E70" s="61"/>
      <c r="F70" s="42" t="s">
        <v>30</v>
      </c>
      <c r="G70" s="42" t="s">
        <v>73</v>
      </c>
      <c r="H70" s="42" t="s">
        <v>1</v>
      </c>
      <c r="I70" s="26">
        <f>I71</f>
        <v>46511.3</v>
      </c>
      <c r="J70" s="26">
        <f>J71</f>
        <v>28987.5</v>
      </c>
      <c r="K70" s="48">
        <f t="shared" si="9"/>
        <v>62.32356438112888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</row>
    <row r="71" spans="1:23" s="30" customFormat="1" ht="36" customHeight="1">
      <c r="A71" s="44">
        <f t="shared" si="2"/>
        <v>61</v>
      </c>
      <c r="B71" s="94" t="s">
        <v>155</v>
      </c>
      <c r="C71" s="97"/>
      <c r="D71" s="98"/>
      <c r="E71" s="59"/>
      <c r="F71" s="9" t="s">
        <v>30</v>
      </c>
      <c r="G71" s="9" t="s">
        <v>74</v>
      </c>
      <c r="H71" s="9" t="s">
        <v>1</v>
      </c>
      <c r="I71" s="25">
        <f>I72+I74</f>
        <v>46511.3</v>
      </c>
      <c r="J71" s="25">
        <f>J72+J74</f>
        <v>28987.5</v>
      </c>
      <c r="K71" s="47">
        <f t="shared" si="9"/>
        <v>62.32356438112888</v>
      </c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</row>
    <row r="72" spans="1:97" s="28" customFormat="1" ht="24.75" customHeight="1">
      <c r="A72" s="44">
        <f t="shared" si="2"/>
        <v>62</v>
      </c>
      <c r="B72" s="94" t="s">
        <v>103</v>
      </c>
      <c r="C72" s="97"/>
      <c r="D72" s="98"/>
      <c r="E72" s="59"/>
      <c r="F72" s="9" t="s">
        <v>30</v>
      </c>
      <c r="G72" s="9" t="s">
        <v>82</v>
      </c>
      <c r="H72" s="9" t="s">
        <v>1</v>
      </c>
      <c r="I72" s="25">
        <f>I73</f>
        <v>45436.3</v>
      </c>
      <c r="J72" s="25">
        <f>J73</f>
        <v>28144</v>
      </c>
      <c r="K72" s="47">
        <f t="shared" si="9"/>
        <v>61.94166338368221</v>
      </c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</row>
    <row r="73" spans="1:97" s="28" customFormat="1" ht="39.75" customHeight="1">
      <c r="A73" s="44">
        <f t="shared" si="2"/>
        <v>63</v>
      </c>
      <c r="B73" s="94" t="s">
        <v>132</v>
      </c>
      <c r="C73" s="97"/>
      <c r="D73" s="98"/>
      <c r="E73" s="59"/>
      <c r="F73" s="9" t="s">
        <v>30</v>
      </c>
      <c r="G73" s="9" t="s">
        <v>82</v>
      </c>
      <c r="H73" s="9" t="s">
        <v>58</v>
      </c>
      <c r="I73" s="25">
        <f>41928+350+1150+2008.3</f>
        <v>45436.3</v>
      </c>
      <c r="J73" s="47">
        <v>28144</v>
      </c>
      <c r="K73" s="47">
        <f t="shared" si="9"/>
        <v>61.94166338368221</v>
      </c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</row>
    <row r="74" spans="1:97" s="28" customFormat="1" ht="39.75" customHeight="1">
      <c r="A74" s="44">
        <f t="shared" si="2"/>
        <v>64</v>
      </c>
      <c r="B74" s="94" t="s">
        <v>176</v>
      </c>
      <c r="C74" s="95"/>
      <c r="D74" s="96"/>
      <c r="E74" s="53"/>
      <c r="F74" s="9" t="s">
        <v>30</v>
      </c>
      <c r="G74" s="9" t="s">
        <v>175</v>
      </c>
      <c r="H74" s="9" t="s">
        <v>1</v>
      </c>
      <c r="I74" s="25">
        <f>I75</f>
        <v>1075</v>
      </c>
      <c r="J74" s="47">
        <f>J75</f>
        <v>843.5</v>
      </c>
      <c r="K74" s="47">
        <f t="shared" si="9"/>
        <v>78.46511627906978</v>
      </c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</row>
    <row r="75" spans="1:97" s="28" customFormat="1" ht="39.75" customHeight="1">
      <c r="A75" s="44">
        <f t="shared" si="2"/>
        <v>65</v>
      </c>
      <c r="B75" s="94" t="s">
        <v>132</v>
      </c>
      <c r="C75" s="95"/>
      <c r="D75" s="96"/>
      <c r="E75" s="53"/>
      <c r="F75" s="9" t="s">
        <v>30</v>
      </c>
      <c r="G75" s="9" t="s">
        <v>175</v>
      </c>
      <c r="H75" s="9" t="s">
        <v>58</v>
      </c>
      <c r="I75" s="25">
        <v>1075</v>
      </c>
      <c r="J75" s="47">
        <v>843.5</v>
      </c>
      <c r="K75" s="47">
        <f t="shared" si="9"/>
        <v>78.46511627906978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</row>
    <row r="76" spans="1:97" s="2" customFormat="1" ht="23.25" customHeight="1">
      <c r="A76" s="44">
        <f t="shared" si="2"/>
        <v>66</v>
      </c>
      <c r="B76" s="99" t="s">
        <v>15</v>
      </c>
      <c r="C76" s="123"/>
      <c r="D76" s="124"/>
      <c r="E76" s="58"/>
      <c r="F76" s="41" t="s">
        <v>16</v>
      </c>
      <c r="G76" s="42" t="s">
        <v>73</v>
      </c>
      <c r="H76" s="41" t="s">
        <v>1</v>
      </c>
      <c r="I76" s="26">
        <f>I82+I77</f>
        <v>2166.7</v>
      </c>
      <c r="J76" s="48">
        <v>0</v>
      </c>
      <c r="K76" s="48">
        <v>0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</row>
    <row r="77" spans="1:97" s="2" customFormat="1" ht="51.75" customHeight="1">
      <c r="A77" s="44">
        <f t="shared" si="2"/>
        <v>67</v>
      </c>
      <c r="B77" s="94" t="s">
        <v>177</v>
      </c>
      <c r="C77" s="102"/>
      <c r="D77" s="103"/>
      <c r="E77" s="54"/>
      <c r="F77" s="15" t="s">
        <v>16</v>
      </c>
      <c r="G77" s="9" t="s">
        <v>180</v>
      </c>
      <c r="H77" s="9" t="s">
        <v>1</v>
      </c>
      <c r="I77" s="25">
        <f>I78+I80</f>
        <v>1766.6999999999998</v>
      </c>
      <c r="J77" s="47">
        <v>0</v>
      </c>
      <c r="K77" s="47">
        <v>0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</row>
    <row r="78" spans="1:97" s="2" customFormat="1" ht="82.5" customHeight="1">
      <c r="A78" s="44">
        <f t="shared" si="2"/>
        <v>68</v>
      </c>
      <c r="B78" s="94" t="s">
        <v>178</v>
      </c>
      <c r="C78" s="102"/>
      <c r="D78" s="103"/>
      <c r="E78" s="54"/>
      <c r="F78" s="15" t="s">
        <v>16</v>
      </c>
      <c r="G78" s="9" t="s">
        <v>181</v>
      </c>
      <c r="H78" s="9" t="s">
        <v>1</v>
      </c>
      <c r="I78" s="25">
        <f>I79</f>
        <v>1327.8</v>
      </c>
      <c r="J78" s="47">
        <v>0</v>
      </c>
      <c r="K78" s="47">
        <v>0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</row>
    <row r="79" spans="1:97" s="2" customFormat="1" ht="40.5" customHeight="1">
      <c r="A79" s="44">
        <f aca="true" t="shared" si="11" ref="A79:A142">A78+1</f>
        <v>69</v>
      </c>
      <c r="B79" s="94" t="s">
        <v>132</v>
      </c>
      <c r="C79" s="102"/>
      <c r="D79" s="103"/>
      <c r="E79" s="54"/>
      <c r="F79" s="15" t="s">
        <v>16</v>
      </c>
      <c r="G79" s="9" t="s">
        <v>181</v>
      </c>
      <c r="H79" s="15">
        <v>240</v>
      </c>
      <c r="I79" s="25">
        <v>1327.8</v>
      </c>
      <c r="J79" s="47">
        <v>0</v>
      </c>
      <c r="K79" s="47">
        <v>0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</row>
    <row r="80" spans="1:97" s="2" customFormat="1" ht="99" customHeight="1">
      <c r="A80" s="44">
        <f t="shared" si="11"/>
        <v>70</v>
      </c>
      <c r="B80" s="94" t="s">
        <v>179</v>
      </c>
      <c r="C80" s="102"/>
      <c r="D80" s="103"/>
      <c r="E80" s="54"/>
      <c r="F80" s="15" t="s">
        <v>16</v>
      </c>
      <c r="G80" s="9" t="s">
        <v>182</v>
      </c>
      <c r="H80" s="9" t="s">
        <v>1</v>
      </c>
      <c r="I80" s="25">
        <f>I81</f>
        <v>438.9</v>
      </c>
      <c r="J80" s="47">
        <v>0</v>
      </c>
      <c r="K80" s="47">
        <v>0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</row>
    <row r="81" spans="1:97" s="2" customFormat="1" ht="39.75" customHeight="1">
      <c r="A81" s="44">
        <f t="shared" si="11"/>
        <v>71</v>
      </c>
      <c r="B81" s="94" t="s">
        <v>132</v>
      </c>
      <c r="C81" s="102"/>
      <c r="D81" s="103"/>
      <c r="E81" s="54"/>
      <c r="F81" s="15" t="s">
        <v>16</v>
      </c>
      <c r="G81" s="9" t="s">
        <v>182</v>
      </c>
      <c r="H81" s="15">
        <v>240</v>
      </c>
      <c r="I81" s="25">
        <f>788.9-350</f>
        <v>438.9</v>
      </c>
      <c r="J81" s="47">
        <v>0</v>
      </c>
      <c r="K81" s="47">
        <v>0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</row>
    <row r="82" spans="1:97" s="28" customFormat="1" ht="23.25" customHeight="1">
      <c r="A82" s="44">
        <f t="shared" si="11"/>
        <v>72</v>
      </c>
      <c r="B82" s="94" t="s">
        <v>64</v>
      </c>
      <c r="C82" s="102"/>
      <c r="D82" s="103"/>
      <c r="E82" s="54"/>
      <c r="F82" s="15" t="s">
        <v>16</v>
      </c>
      <c r="G82" s="9">
        <v>7000000000</v>
      </c>
      <c r="H82" s="15" t="s">
        <v>1</v>
      </c>
      <c r="I82" s="25">
        <f>I83</f>
        <v>400</v>
      </c>
      <c r="J82" s="47">
        <v>0</v>
      </c>
      <c r="K82" s="47">
        <v>0</v>
      </c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</row>
    <row r="83" spans="1:97" s="28" customFormat="1" ht="15">
      <c r="A83" s="44">
        <f t="shared" si="11"/>
        <v>73</v>
      </c>
      <c r="B83" s="94" t="s">
        <v>44</v>
      </c>
      <c r="C83" s="102"/>
      <c r="D83" s="103"/>
      <c r="E83" s="54"/>
      <c r="F83" s="15" t="s">
        <v>16</v>
      </c>
      <c r="G83" s="9" t="s">
        <v>83</v>
      </c>
      <c r="H83" s="15" t="s">
        <v>1</v>
      </c>
      <c r="I83" s="25">
        <f>I84</f>
        <v>400</v>
      </c>
      <c r="J83" s="47">
        <v>0</v>
      </c>
      <c r="K83" s="47">
        <v>0</v>
      </c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</row>
    <row r="84" spans="1:97" s="28" customFormat="1" ht="36.75" customHeight="1">
      <c r="A84" s="44">
        <f t="shared" si="11"/>
        <v>74</v>
      </c>
      <c r="B84" s="94" t="s">
        <v>132</v>
      </c>
      <c r="C84" s="102"/>
      <c r="D84" s="103"/>
      <c r="E84" s="54"/>
      <c r="F84" s="15" t="s">
        <v>16</v>
      </c>
      <c r="G84" s="9" t="s">
        <v>83</v>
      </c>
      <c r="H84" s="9" t="s">
        <v>58</v>
      </c>
      <c r="I84" s="25">
        <f>3000-1991.7-608.3</f>
        <v>400</v>
      </c>
      <c r="J84" s="47">
        <v>0</v>
      </c>
      <c r="K84" s="47">
        <v>0</v>
      </c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</row>
    <row r="85" spans="1:97" s="1" customFormat="1" ht="17.25" customHeight="1">
      <c r="A85" s="44">
        <f t="shared" si="11"/>
        <v>75</v>
      </c>
      <c r="B85" s="99" t="s">
        <v>145</v>
      </c>
      <c r="C85" s="116"/>
      <c r="D85" s="117"/>
      <c r="E85" s="57"/>
      <c r="F85" s="42" t="s">
        <v>17</v>
      </c>
      <c r="G85" s="43" t="s">
        <v>73</v>
      </c>
      <c r="H85" s="42" t="s">
        <v>1</v>
      </c>
      <c r="I85" s="26">
        <f>I86+I91+I107</f>
        <v>63171</v>
      </c>
      <c r="J85" s="26">
        <f>J86+J91+J107</f>
        <v>51840.4</v>
      </c>
      <c r="K85" s="48">
        <f aca="true" t="shared" si="12" ref="K85:K150">J85/I85*100</f>
        <v>82.06360513526776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</row>
    <row r="86" spans="1:97" s="2" customFormat="1" ht="17.25" customHeight="1">
      <c r="A86" s="44">
        <f t="shared" si="11"/>
        <v>76</v>
      </c>
      <c r="B86" s="99" t="s">
        <v>18</v>
      </c>
      <c r="C86" s="100"/>
      <c r="D86" s="101"/>
      <c r="E86" s="61"/>
      <c r="F86" s="42" t="s">
        <v>19</v>
      </c>
      <c r="G86" s="42" t="s">
        <v>73</v>
      </c>
      <c r="H86" s="42" t="s">
        <v>1</v>
      </c>
      <c r="I86" s="26">
        <f>I87</f>
        <v>2000</v>
      </c>
      <c r="J86" s="26">
        <f>J87</f>
        <v>1630.1</v>
      </c>
      <c r="K86" s="48">
        <f t="shared" si="12"/>
        <v>81.505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</row>
    <row r="87" spans="1:97" s="28" customFormat="1" ht="25.5" customHeight="1">
      <c r="A87" s="44">
        <f t="shared" si="11"/>
        <v>77</v>
      </c>
      <c r="B87" s="94" t="s">
        <v>64</v>
      </c>
      <c r="C87" s="102"/>
      <c r="D87" s="103"/>
      <c r="E87" s="54"/>
      <c r="F87" s="9" t="s">
        <v>19</v>
      </c>
      <c r="G87" s="9">
        <v>7000000000</v>
      </c>
      <c r="H87" s="9" t="s">
        <v>1</v>
      </c>
      <c r="I87" s="25">
        <f>I88</f>
        <v>2000</v>
      </c>
      <c r="J87" s="25">
        <f>J88</f>
        <v>1630.1</v>
      </c>
      <c r="K87" s="47">
        <f t="shared" si="12"/>
        <v>81.505</v>
      </c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</row>
    <row r="88" spans="1:97" s="28" customFormat="1" ht="36" customHeight="1">
      <c r="A88" s="44">
        <f t="shared" si="11"/>
        <v>78</v>
      </c>
      <c r="B88" s="94" t="s">
        <v>45</v>
      </c>
      <c r="C88" s="102"/>
      <c r="D88" s="103"/>
      <c r="E88" s="54"/>
      <c r="F88" s="9" t="s">
        <v>19</v>
      </c>
      <c r="G88" s="9" t="s">
        <v>84</v>
      </c>
      <c r="H88" s="9" t="s">
        <v>1</v>
      </c>
      <c r="I88" s="25">
        <f>I89+I90</f>
        <v>2000</v>
      </c>
      <c r="J88" s="25">
        <f>J89+J90</f>
        <v>1630.1</v>
      </c>
      <c r="K88" s="47">
        <f t="shared" si="12"/>
        <v>81.505</v>
      </c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</row>
    <row r="89" spans="1:97" s="28" customFormat="1" ht="30.75" customHeight="1">
      <c r="A89" s="44">
        <f t="shared" si="11"/>
        <v>79</v>
      </c>
      <c r="B89" s="94" t="s">
        <v>132</v>
      </c>
      <c r="C89" s="102"/>
      <c r="D89" s="103"/>
      <c r="E89" s="54"/>
      <c r="F89" s="9" t="s">
        <v>19</v>
      </c>
      <c r="G89" s="9" t="s">
        <v>84</v>
      </c>
      <c r="H89" s="15">
        <v>240</v>
      </c>
      <c r="I89" s="25">
        <f>2000-1411.5+91.4</f>
        <v>679.9</v>
      </c>
      <c r="J89" s="47">
        <v>310</v>
      </c>
      <c r="K89" s="47">
        <f t="shared" si="12"/>
        <v>45.59494043241653</v>
      </c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</row>
    <row r="90" spans="1:97" s="28" customFormat="1" ht="52.5" customHeight="1">
      <c r="A90" s="44">
        <f t="shared" si="11"/>
        <v>80</v>
      </c>
      <c r="B90" s="94" t="s">
        <v>196</v>
      </c>
      <c r="C90" s="95"/>
      <c r="D90" s="96"/>
      <c r="E90" s="53"/>
      <c r="F90" s="9" t="s">
        <v>19</v>
      </c>
      <c r="G90" s="9" t="s">
        <v>84</v>
      </c>
      <c r="H90" s="15">
        <v>810</v>
      </c>
      <c r="I90" s="25">
        <v>1320.1</v>
      </c>
      <c r="J90" s="47">
        <v>1320.1</v>
      </c>
      <c r="K90" s="47">
        <f t="shared" si="12"/>
        <v>100</v>
      </c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</row>
    <row r="91" spans="1:97" s="2" customFormat="1" ht="23.25" customHeight="1">
      <c r="A91" s="44">
        <f t="shared" si="11"/>
        <v>81</v>
      </c>
      <c r="B91" s="99" t="s">
        <v>20</v>
      </c>
      <c r="C91" s="123"/>
      <c r="D91" s="124"/>
      <c r="E91" s="58"/>
      <c r="F91" s="41" t="s">
        <v>21</v>
      </c>
      <c r="G91" s="42" t="s">
        <v>73</v>
      </c>
      <c r="H91" s="41" t="s">
        <v>1</v>
      </c>
      <c r="I91" s="26">
        <f>I92+I97+I104</f>
        <v>33453.5</v>
      </c>
      <c r="J91" s="26">
        <f>J92+J97+J104</f>
        <v>26986.300000000003</v>
      </c>
      <c r="K91" s="48">
        <f t="shared" si="12"/>
        <v>80.66809153003423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</row>
    <row r="92" spans="1:97" s="2" customFormat="1" ht="35.25" customHeight="1">
      <c r="A92" s="44">
        <f t="shared" si="11"/>
        <v>82</v>
      </c>
      <c r="B92" s="94" t="s">
        <v>172</v>
      </c>
      <c r="C92" s="97"/>
      <c r="D92" s="98"/>
      <c r="E92" s="59"/>
      <c r="F92" s="15" t="s">
        <v>21</v>
      </c>
      <c r="G92" s="9" t="s">
        <v>107</v>
      </c>
      <c r="H92" s="15" t="s">
        <v>1</v>
      </c>
      <c r="I92" s="25">
        <f>I93+I95</f>
        <v>3578.5</v>
      </c>
      <c r="J92" s="25">
        <f>J93+J95</f>
        <v>3245.9</v>
      </c>
      <c r="K92" s="47">
        <f t="shared" si="12"/>
        <v>90.70560290624564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</row>
    <row r="93" spans="1:97" s="2" customFormat="1" ht="27" customHeight="1">
      <c r="A93" s="44">
        <f t="shared" si="11"/>
        <v>83</v>
      </c>
      <c r="B93" s="94" t="s">
        <v>183</v>
      </c>
      <c r="C93" s="114"/>
      <c r="D93" s="115"/>
      <c r="E93" s="68"/>
      <c r="F93" s="15" t="s">
        <v>21</v>
      </c>
      <c r="G93" s="9" t="s">
        <v>125</v>
      </c>
      <c r="H93" s="15" t="s">
        <v>1</v>
      </c>
      <c r="I93" s="25">
        <f>I94</f>
        <v>520</v>
      </c>
      <c r="J93" s="25">
        <f>J94</f>
        <v>187.4</v>
      </c>
      <c r="K93" s="47">
        <f t="shared" si="12"/>
        <v>36.03846153846154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</row>
    <row r="94" spans="1:97" s="2" customFormat="1" ht="27" customHeight="1">
      <c r="A94" s="44">
        <f t="shared" si="11"/>
        <v>84</v>
      </c>
      <c r="B94" s="94" t="s">
        <v>54</v>
      </c>
      <c r="C94" s="97"/>
      <c r="D94" s="98"/>
      <c r="E94" s="59"/>
      <c r="F94" s="15" t="s">
        <v>21</v>
      </c>
      <c r="G94" s="9" t="s">
        <v>125</v>
      </c>
      <c r="H94" s="15">
        <v>410</v>
      </c>
      <c r="I94" s="25">
        <f>3080.9-194.9-2886+110+410</f>
        <v>520</v>
      </c>
      <c r="J94" s="49">
        <v>187.4</v>
      </c>
      <c r="K94" s="47">
        <f t="shared" si="12"/>
        <v>36.03846153846154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</row>
    <row r="95" spans="1:97" s="2" customFormat="1" ht="36" customHeight="1">
      <c r="A95" s="44">
        <f t="shared" si="11"/>
        <v>85</v>
      </c>
      <c r="B95" s="94" t="s">
        <v>164</v>
      </c>
      <c r="C95" s="95"/>
      <c r="D95" s="96"/>
      <c r="E95" s="53"/>
      <c r="F95" s="15" t="s">
        <v>21</v>
      </c>
      <c r="G95" s="9" t="s">
        <v>163</v>
      </c>
      <c r="H95" s="15" t="s">
        <v>1</v>
      </c>
      <c r="I95" s="25">
        <f>I96</f>
        <v>3058.5</v>
      </c>
      <c r="J95" s="25">
        <f>J96</f>
        <v>3058.5</v>
      </c>
      <c r="K95" s="47">
        <f t="shared" si="12"/>
        <v>100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</row>
    <row r="96" spans="1:97" s="2" customFormat="1" ht="27" customHeight="1">
      <c r="A96" s="44">
        <f t="shared" si="11"/>
        <v>86</v>
      </c>
      <c r="B96" s="94" t="s">
        <v>54</v>
      </c>
      <c r="C96" s="97"/>
      <c r="D96" s="98"/>
      <c r="E96" s="59"/>
      <c r="F96" s="15" t="s">
        <v>21</v>
      </c>
      <c r="G96" s="9" t="s">
        <v>163</v>
      </c>
      <c r="H96" s="15">
        <v>410</v>
      </c>
      <c r="I96" s="25">
        <f>2863.6+194.9</f>
        <v>3058.5</v>
      </c>
      <c r="J96" s="49">
        <v>3058.5</v>
      </c>
      <c r="K96" s="47">
        <f t="shared" si="12"/>
        <v>100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</row>
    <row r="97" spans="1:29" s="30" customFormat="1" ht="48.75" customHeight="1">
      <c r="A97" s="44">
        <f t="shared" si="11"/>
        <v>87</v>
      </c>
      <c r="B97" s="94" t="s">
        <v>156</v>
      </c>
      <c r="C97" s="97"/>
      <c r="D97" s="98"/>
      <c r="E97" s="59"/>
      <c r="F97" s="15" t="s">
        <v>21</v>
      </c>
      <c r="G97" s="9" t="s">
        <v>76</v>
      </c>
      <c r="H97" s="15" t="s">
        <v>1</v>
      </c>
      <c r="I97" s="25">
        <f>I98+I101</f>
        <v>28209</v>
      </c>
      <c r="J97" s="25">
        <f>J98+J101</f>
        <v>23621.4</v>
      </c>
      <c r="K97" s="47">
        <f t="shared" si="12"/>
        <v>83.73710517919814</v>
      </c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</row>
    <row r="98" spans="1:29" s="31" customFormat="1" ht="63.75" customHeight="1">
      <c r="A98" s="44">
        <f t="shared" si="11"/>
        <v>88</v>
      </c>
      <c r="B98" s="94" t="s">
        <v>95</v>
      </c>
      <c r="C98" s="134"/>
      <c r="D98" s="135"/>
      <c r="E98" s="56"/>
      <c r="F98" s="15" t="s">
        <v>21</v>
      </c>
      <c r="G98" s="9" t="s">
        <v>104</v>
      </c>
      <c r="H98" s="15" t="s">
        <v>1</v>
      </c>
      <c r="I98" s="25">
        <f>I99</f>
        <v>25709</v>
      </c>
      <c r="J98" s="25">
        <f>J99</f>
        <v>21121.4</v>
      </c>
      <c r="K98" s="47">
        <f t="shared" si="12"/>
        <v>82.15566533120698</v>
      </c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</row>
    <row r="99" spans="1:97" s="33" customFormat="1" ht="66.75" customHeight="1">
      <c r="A99" s="44">
        <f t="shared" si="11"/>
        <v>89</v>
      </c>
      <c r="B99" s="94" t="s">
        <v>96</v>
      </c>
      <c r="C99" s="134"/>
      <c r="D99" s="135"/>
      <c r="E99" s="56"/>
      <c r="F99" s="15" t="s">
        <v>21</v>
      </c>
      <c r="G99" s="9" t="s">
        <v>115</v>
      </c>
      <c r="H99" s="15" t="s">
        <v>1</v>
      </c>
      <c r="I99" s="25">
        <f>I100</f>
        <v>25709</v>
      </c>
      <c r="J99" s="25">
        <f>J100</f>
        <v>21121.4</v>
      </c>
      <c r="K99" s="47">
        <f t="shared" si="12"/>
        <v>82.15566533120698</v>
      </c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</row>
    <row r="100" spans="1:97" s="28" customFormat="1" ht="32.25" customHeight="1">
      <c r="A100" s="44">
        <f t="shared" si="11"/>
        <v>90</v>
      </c>
      <c r="B100" s="94" t="s">
        <v>132</v>
      </c>
      <c r="C100" s="97"/>
      <c r="D100" s="98"/>
      <c r="E100" s="59"/>
      <c r="F100" s="15" t="s">
        <v>21</v>
      </c>
      <c r="G100" s="9" t="s">
        <v>115</v>
      </c>
      <c r="H100" s="15">
        <v>240</v>
      </c>
      <c r="I100" s="25">
        <f>25399+2580-1970-300</f>
        <v>25709</v>
      </c>
      <c r="J100" s="47">
        <v>21121.4</v>
      </c>
      <c r="K100" s="47">
        <f t="shared" si="12"/>
        <v>82.15566533120698</v>
      </c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</row>
    <row r="101" spans="1:29" s="31" customFormat="1" ht="30.75" customHeight="1">
      <c r="A101" s="44">
        <f t="shared" si="11"/>
        <v>91</v>
      </c>
      <c r="B101" s="94" t="s">
        <v>97</v>
      </c>
      <c r="C101" s="97"/>
      <c r="D101" s="98"/>
      <c r="E101" s="59"/>
      <c r="F101" s="15" t="s">
        <v>21</v>
      </c>
      <c r="G101" s="9" t="s">
        <v>77</v>
      </c>
      <c r="H101" s="9" t="s">
        <v>1</v>
      </c>
      <c r="I101" s="25">
        <f>I102</f>
        <v>2500</v>
      </c>
      <c r="J101" s="25">
        <f>J102</f>
        <v>2500</v>
      </c>
      <c r="K101" s="47">
        <f t="shared" si="12"/>
        <v>100</v>
      </c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</row>
    <row r="102" spans="1:97" s="28" customFormat="1" ht="22.5" customHeight="1">
      <c r="A102" s="44">
        <f t="shared" si="11"/>
        <v>92</v>
      </c>
      <c r="B102" s="94" t="s">
        <v>98</v>
      </c>
      <c r="C102" s="97"/>
      <c r="D102" s="98"/>
      <c r="E102" s="59"/>
      <c r="F102" s="15" t="s">
        <v>21</v>
      </c>
      <c r="G102" s="9" t="s">
        <v>85</v>
      </c>
      <c r="H102" s="9" t="s">
        <v>1</v>
      </c>
      <c r="I102" s="25">
        <f>I103</f>
        <v>2500</v>
      </c>
      <c r="J102" s="25">
        <f>J103</f>
        <v>2500</v>
      </c>
      <c r="K102" s="47">
        <f t="shared" si="12"/>
        <v>100</v>
      </c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</row>
    <row r="103" spans="1:97" s="28" customFormat="1" ht="45" customHeight="1">
      <c r="A103" s="44">
        <f t="shared" si="11"/>
        <v>93</v>
      </c>
      <c r="B103" s="94" t="s">
        <v>132</v>
      </c>
      <c r="C103" s="97"/>
      <c r="D103" s="98"/>
      <c r="E103" s="59"/>
      <c r="F103" s="15" t="s">
        <v>21</v>
      </c>
      <c r="G103" s="9" t="s">
        <v>85</v>
      </c>
      <c r="H103" s="15">
        <v>240</v>
      </c>
      <c r="I103" s="25">
        <f>2300+1500-410-890</f>
        <v>2500</v>
      </c>
      <c r="J103" s="47">
        <v>2500</v>
      </c>
      <c r="K103" s="47">
        <f t="shared" si="12"/>
        <v>100</v>
      </c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</row>
    <row r="104" spans="1:97" s="28" customFormat="1" ht="22.5" customHeight="1">
      <c r="A104" s="44">
        <f t="shared" si="11"/>
        <v>94</v>
      </c>
      <c r="B104" s="94" t="s">
        <v>64</v>
      </c>
      <c r="C104" s="97"/>
      <c r="D104" s="98"/>
      <c r="E104" s="59"/>
      <c r="F104" s="15" t="s">
        <v>21</v>
      </c>
      <c r="G104" s="9">
        <v>7000000000</v>
      </c>
      <c r="H104" s="15" t="s">
        <v>1</v>
      </c>
      <c r="I104" s="25">
        <f>I105</f>
        <v>1666</v>
      </c>
      <c r="J104" s="25">
        <f>J105</f>
        <v>119</v>
      </c>
      <c r="K104" s="47">
        <f t="shared" si="12"/>
        <v>7.142857142857142</v>
      </c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</row>
    <row r="105" spans="1:97" s="28" customFormat="1" ht="24" customHeight="1">
      <c r="A105" s="44">
        <f t="shared" si="11"/>
        <v>95</v>
      </c>
      <c r="B105" s="94" t="s">
        <v>151</v>
      </c>
      <c r="C105" s="95"/>
      <c r="D105" s="96"/>
      <c r="E105" s="53"/>
      <c r="F105" s="15" t="s">
        <v>21</v>
      </c>
      <c r="G105" s="9" t="s">
        <v>152</v>
      </c>
      <c r="H105" s="15" t="s">
        <v>1</v>
      </c>
      <c r="I105" s="25">
        <f>I106</f>
        <v>1666</v>
      </c>
      <c r="J105" s="25">
        <f>J106</f>
        <v>119</v>
      </c>
      <c r="K105" s="47">
        <f t="shared" si="12"/>
        <v>7.142857142857142</v>
      </c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</row>
    <row r="106" spans="1:97" s="28" customFormat="1" ht="35.25" customHeight="1">
      <c r="A106" s="44">
        <f t="shared" si="11"/>
        <v>96</v>
      </c>
      <c r="B106" s="94" t="s">
        <v>132</v>
      </c>
      <c r="C106" s="97"/>
      <c r="D106" s="98"/>
      <c r="E106" s="59"/>
      <c r="F106" s="15" t="s">
        <v>21</v>
      </c>
      <c r="G106" s="9" t="s">
        <v>152</v>
      </c>
      <c r="H106" s="15">
        <v>240</v>
      </c>
      <c r="I106" s="25">
        <f>100+1566</f>
        <v>1666</v>
      </c>
      <c r="J106" s="47">
        <v>119</v>
      </c>
      <c r="K106" s="47">
        <f t="shared" si="12"/>
        <v>7.142857142857142</v>
      </c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</row>
    <row r="107" spans="1:97" s="2" customFormat="1" ht="20.25" customHeight="1">
      <c r="A107" s="44">
        <f t="shared" si="11"/>
        <v>97</v>
      </c>
      <c r="B107" s="99" t="s">
        <v>22</v>
      </c>
      <c r="C107" s="123"/>
      <c r="D107" s="124"/>
      <c r="E107" s="58"/>
      <c r="F107" s="41" t="s">
        <v>23</v>
      </c>
      <c r="G107" s="42" t="s">
        <v>73</v>
      </c>
      <c r="H107" s="41" t="s">
        <v>1</v>
      </c>
      <c r="I107" s="26">
        <f>I108+I118+I124</f>
        <v>27717.5</v>
      </c>
      <c r="J107" s="26">
        <f>J108+J118+J124</f>
        <v>23224</v>
      </c>
      <c r="K107" s="48">
        <f t="shared" si="12"/>
        <v>83.78822043835122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</row>
    <row r="108" spans="1:131" s="30" customFormat="1" ht="51" customHeight="1">
      <c r="A108" s="44">
        <f t="shared" si="11"/>
        <v>98</v>
      </c>
      <c r="B108" s="94" t="s">
        <v>156</v>
      </c>
      <c r="C108" s="97"/>
      <c r="D108" s="98"/>
      <c r="E108" s="59"/>
      <c r="F108" s="15" t="s">
        <v>23</v>
      </c>
      <c r="G108" s="9" t="s">
        <v>76</v>
      </c>
      <c r="H108" s="15" t="s">
        <v>1</v>
      </c>
      <c r="I108" s="25">
        <f>I109</f>
        <v>4482</v>
      </c>
      <c r="J108" s="25">
        <f>J109</f>
        <v>2037.6000000000001</v>
      </c>
      <c r="K108" s="47">
        <f t="shared" si="12"/>
        <v>45.46184738955824</v>
      </c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</row>
    <row r="109" spans="1:131" s="31" customFormat="1" ht="36" customHeight="1">
      <c r="A109" s="44">
        <f t="shared" si="11"/>
        <v>99</v>
      </c>
      <c r="B109" s="94" t="s">
        <v>65</v>
      </c>
      <c r="C109" s="97"/>
      <c r="D109" s="98"/>
      <c r="E109" s="59"/>
      <c r="F109" s="15" t="s">
        <v>23</v>
      </c>
      <c r="G109" s="9" t="s">
        <v>126</v>
      </c>
      <c r="H109" s="15" t="s">
        <v>1</v>
      </c>
      <c r="I109" s="25">
        <f>I110+I112+I114+I116</f>
        <v>4482</v>
      </c>
      <c r="J109" s="25">
        <f>J110+J112+J114+J116</f>
        <v>2037.6000000000001</v>
      </c>
      <c r="K109" s="47">
        <f t="shared" si="12"/>
        <v>45.46184738955824</v>
      </c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</row>
    <row r="110" spans="1:131" s="28" customFormat="1" ht="32.25" customHeight="1">
      <c r="A110" s="44">
        <f t="shared" si="11"/>
        <v>100</v>
      </c>
      <c r="B110" s="94" t="s">
        <v>99</v>
      </c>
      <c r="C110" s="134"/>
      <c r="D110" s="135"/>
      <c r="E110" s="56"/>
      <c r="F110" s="15" t="s">
        <v>23</v>
      </c>
      <c r="G110" s="9" t="s">
        <v>127</v>
      </c>
      <c r="H110" s="15" t="s">
        <v>1</v>
      </c>
      <c r="I110" s="25">
        <f>I111</f>
        <v>1400</v>
      </c>
      <c r="J110" s="25">
        <f>J111</f>
        <v>146</v>
      </c>
      <c r="K110" s="47">
        <f t="shared" si="12"/>
        <v>10.428571428571429</v>
      </c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</row>
    <row r="111" spans="1:131" s="28" customFormat="1" ht="32.25" customHeight="1">
      <c r="A111" s="44">
        <f t="shared" si="11"/>
        <v>101</v>
      </c>
      <c r="B111" s="94" t="s">
        <v>132</v>
      </c>
      <c r="C111" s="97"/>
      <c r="D111" s="98"/>
      <c r="E111" s="59"/>
      <c r="F111" s="15" t="s">
        <v>23</v>
      </c>
      <c r="G111" s="9" t="s">
        <v>127</v>
      </c>
      <c r="H111" s="15">
        <v>240</v>
      </c>
      <c r="I111" s="25">
        <f>1000+400</f>
        <v>1400</v>
      </c>
      <c r="J111" s="47">
        <v>146</v>
      </c>
      <c r="K111" s="47">
        <f t="shared" si="12"/>
        <v>10.428571428571429</v>
      </c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</row>
    <row r="112" spans="1:131" s="28" customFormat="1" ht="32.25" customHeight="1">
      <c r="A112" s="44">
        <f t="shared" si="11"/>
        <v>102</v>
      </c>
      <c r="B112" s="94" t="s">
        <v>100</v>
      </c>
      <c r="C112" s="97"/>
      <c r="D112" s="98"/>
      <c r="E112" s="59"/>
      <c r="F112" s="15" t="s">
        <v>23</v>
      </c>
      <c r="G112" s="9" t="s">
        <v>128</v>
      </c>
      <c r="H112" s="15" t="s">
        <v>1</v>
      </c>
      <c r="I112" s="25">
        <f>I113</f>
        <v>450</v>
      </c>
      <c r="J112" s="25">
        <f>J113</f>
        <v>0</v>
      </c>
      <c r="K112" s="47">
        <f t="shared" si="12"/>
        <v>0</v>
      </c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</row>
    <row r="113" spans="1:131" s="28" customFormat="1" ht="32.25" customHeight="1">
      <c r="A113" s="44">
        <f t="shared" si="11"/>
        <v>103</v>
      </c>
      <c r="B113" s="94" t="s">
        <v>132</v>
      </c>
      <c r="C113" s="97"/>
      <c r="D113" s="98"/>
      <c r="E113" s="59"/>
      <c r="F113" s="15" t="s">
        <v>23</v>
      </c>
      <c r="G113" s="9" t="s">
        <v>128</v>
      </c>
      <c r="H113" s="15">
        <v>240</v>
      </c>
      <c r="I113" s="25">
        <v>450</v>
      </c>
      <c r="J113" s="47">
        <v>0</v>
      </c>
      <c r="K113" s="47">
        <f t="shared" si="12"/>
        <v>0</v>
      </c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</row>
    <row r="114" spans="1:131" s="28" customFormat="1" ht="32.25" customHeight="1">
      <c r="A114" s="44">
        <f t="shared" si="11"/>
        <v>104</v>
      </c>
      <c r="B114" s="94" t="s">
        <v>101</v>
      </c>
      <c r="C114" s="97"/>
      <c r="D114" s="98"/>
      <c r="E114" s="59"/>
      <c r="F114" s="15" t="s">
        <v>23</v>
      </c>
      <c r="G114" s="9" t="s">
        <v>129</v>
      </c>
      <c r="H114" s="15" t="s">
        <v>1</v>
      </c>
      <c r="I114" s="25">
        <f>I115</f>
        <v>300</v>
      </c>
      <c r="J114" s="25">
        <f>J115</f>
        <v>135.7</v>
      </c>
      <c r="K114" s="47">
        <f t="shared" si="12"/>
        <v>45.233333333333334</v>
      </c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</row>
    <row r="115" spans="1:131" s="28" customFormat="1" ht="32.25" customHeight="1">
      <c r="A115" s="44">
        <f t="shared" si="11"/>
        <v>105</v>
      </c>
      <c r="B115" s="94" t="s">
        <v>132</v>
      </c>
      <c r="C115" s="97"/>
      <c r="D115" s="98"/>
      <c r="E115" s="59"/>
      <c r="F115" s="15" t="s">
        <v>23</v>
      </c>
      <c r="G115" s="9" t="s">
        <v>129</v>
      </c>
      <c r="H115" s="15">
        <v>240</v>
      </c>
      <c r="I115" s="25">
        <v>300</v>
      </c>
      <c r="J115" s="47">
        <v>135.7</v>
      </c>
      <c r="K115" s="47">
        <f t="shared" si="12"/>
        <v>45.233333333333334</v>
      </c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</row>
    <row r="116" spans="1:131" s="33" customFormat="1" ht="32.25" customHeight="1">
      <c r="A116" s="44">
        <f t="shared" si="11"/>
        <v>106</v>
      </c>
      <c r="B116" s="94" t="s">
        <v>102</v>
      </c>
      <c r="C116" s="134"/>
      <c r="D116" s="135"/>
      <c r="E116" s="56"/>
      <c r="F116" s="15" t="s">
        <v>23</v>
      </c>
      <c r="G116" s="9" t="s">
        <v>130</v>
      </c>
      <c r="H116" s="15" t="s">
        <v>1</v>
      </c>
      <c r="I116" s="25">
        <f>I117</f>
        <v>2332</v>
      </c>
      <c r="J116" s="25">
        <f>J117</f>
        <v>1755.9</v>
      </c>
      <c r="K116" s="47">
        <f t="shared" si="12"/>
        <v>75.2958833619211</v>
      </c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</row>
    <row r="117" spans="1:131" s="28" customFormat="1" ht="31.5" customHeight="1">
      <c r="A117" s="44">
        <f t="shared" si="11"/>
        <v>107</v>
      </c>
      <c r="B117" s="94" t="s">
        <v>132</v>
      </c>
      <c r="C117" s="97"/>
      <c r="D117" s="98"/>
      <c r="E117" s="59"/>
      <c r="F117" s="15" t="s">
        <v>23</v>
      </c>
      <c r="G117" s="9" t="s">
        <v>130</v>
      </c>
      <c r="H117" s="15">
        <v>240</v>
      </c>
      <c r="I117" s="25">
        <f>2032+300</f>
        <v>2332</v>
      </c>
      <c r="J117" s="47">
        <v>1755.9</v>
      </c>
      <c r="K117" s="47">
        <f t="shared" si="12"/>
        <v>75.2958833619211</v>
      </c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</row>
    <row r="118" spans="1:131" s="28" customFormat="1" ht="51.75" customHeight="1">
      <c r="A118" s="44">
        <f t="shared" si="11"/>
        <v>108</v>
      </c>
      <c r="B118" s="94" t="s">
        <v>148</v>
      </c>
      <c r="C118" s="108"/>
      <c r="D118" s="109"/>
      <c r="E118" s="62"/>
      <c r="F118" s="15" t="s">
        <v>23</v>
      </c>
      <c r="G118" s="9" t="s">
        <v>106</v>
      </c>
      <c r="H118" s="15" t="s">
        <v>1</v>
      </c>
      <c r="I118" s="25">
        <f>I119</f>
        <v>18664.5</v>
      </c>
      <c r="J118" s="25">
        <f>J119</f>
        <v>18595</v>
      </c>
      <c r="K118" s="47">
        <f t="shared" si="12"/>
        <v>99.62763535053176</v>
      </c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</row>
    <row r="119" spans="1:22" s="39" customFormat="1" ht="31.5" customHeight="1">
      <c r="A119" s="44">
        <f t="shared" si="11"/>
        <v>109</v>
      </c>
      <c r="B119" s="94" t="s">
        <v>119</v>
      </c>
      <c r="C119" s="108"/>
      <c r="D119" s="109"/>
      <c r="E119" s="62"/>
      <c r="F119" s="15" t="s">
        <v>23</v>
      </c>
      <c r="G119" s="9" t="s">
        <v>122</v>
      </c>
      <c r="H119" s="15" t="s">
        <v>1</v>
      </c>
      <c r="I119" s="25">
        <f>I122+I120</f>
        <v>18664.5</v>
      </c>
      <c r="J119" s="25">
        <f>J122+J120</f>
        <v>18595</v>
      </c>
      <c r="K119" s="47">
        <f t="shared" si="12"/>
        <v>99.62763535053176</v>
      </c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</row>
    <row r="120" spans="1:22" s="39" customFormat="1" ht="31.5" customHeight="1">
      <c r="A120" s="44">
        <f t="shared" si="11"/>
        <v>110</v>
      </c>
      <c r="B120" s="94" t="s">
        <v>186</v>
      </c>
      <c r="C120" s="110"/>
      <c r="D120" s="111"/>
      <c r="E120" s="65"/>
      <c r="F120" s="15" t="s">
        <v>23</v>
      </c>
      <c r="G120" s="9" t="s">
        <v>187</v>
      </c>
      <c r="H120" s="15" t="s">
        <v>1</v>
      </c>
      <c r="I120" s="25">
        <f>I121</f>
        <v>114.5</v>
      </c>
      <c r="J120" s="25">
        <f>J121</f>
        <v>45</v>
      </c>
      <c r="K120" s="47">
        <f t="shared" si="12"/>
        <v>39.30131004366812</v>
      </c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</row>
    <row r="121" spans="1:22" s="39" customFormat="1" ht="31.5" customHeight="1">
      <c r="A121" s="44">
        <f t="shared" si="11"/>
        <v>111</v>
      </c>
      <c r="B121" s="94" t="s">
        <v>132</v>
      </c>
      <c r="C121" s="110"/>
      <c r="D121" s="111"/>
      <c r="E121" s="65"/>
      <c r="F121" s="15" t="s">
        <v>23</v>
      </c>
      <c r="G121" s="9" t="s">
        <v>187</v>
      </c>
      <c r="H121" s="15">
        <v>240</v>
      </c>
      <c r="I121" s="25">
        <v>114.5</v>
      </c>
      <c r="J121" s="47">
        <v>45</v>
      </c>
      <c r="K121" s="47">
        <f t="shared" si="12"/>
        <v>39.30131004366812</v>
      </c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</row>
    <row r="122" spans="1:97" s="28" customFormat="1" ht="31.5" customHeight="1">
      <c r="A122" s="44">
        <f t="shared" si="11"/>
        <v>112</v>
      </c>
      <c r="B122" s="94" t="s">
        <v>162</v>
      </c>
      <c r="C122" s="95"/>
      <c r="D122" s="96"/>
      <c r="E122" s="53"/>
      <c r="F122" s="15" t="s">
        <v>23</v>
      </c>
      <c r="G122" s="9" t="s">
        <v>174</v>
      </c>
      <c r="H122" s="15" t="s">
        <v>1</v>
      </c>
      <c r="I122" s="25">
        <f>I123</f>
        <v>18550</v>
      </c>
      <c r="J122" s="25">
        <f>J123</f>
        <v>18550</v>
      </c>
      <c r="K122" s="47">
        <f t="shared" si="12"/>
        <v>100</v>
      </c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</row>
    <row r="123" spans="1:97" s="28" customFormat="1" ht="31.5" customHeight="1">
      <c r="A123" s="44">
        <f t="shared" si="11"/>
        <v>113</v>
      </c>
      <c r="B123" s="94" t="s">
        <v>132</v>
      </c>
      <c r="C123" s="97"/>
      <c r="D123" s="98"/>
      <c r="E123" s="59"/>
      <c r="F123" s="15" t="s">
        <v>23</v>
      </c>
      <c r="G123" s="9" t="s">
        <v>174</v>
      </c>
      <c r="H123" s="15">
        <v>240</v>
      </c>
      <c r="I123" s="25">
        <f>18364.5+300-114.5</f>
        <v>18550</v>
      </c>
      <c r="J123" s="47">
        <v>18550</v>
      </c>
      <c r="K123" s="47">
        <f t="shared" si="12"/>
        <v>100</v>
      </c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</row>
    <row r="124" spans="1:97" s="28" customFormat="1" ht="31.5" customHeight="1">
      <c r="A124" s="44">
        <f t="shared" si="11"/>
        <v>114</v>
      </c>
      <c r="B124" s="94" t="s">
        <v>64</v>
      </c>
      <c r="C124" s="97"/>
      <c r="D124" s="98"/>
      <c r="E124" s="59"/>
      <c r="F124" s="15" t="s">
        <v>23</v>
      </c>
      <c r="G124" s="9">
        <v>7000000000</v>
      </c>
      <c r="H124" s="15" t="s">
        <v>1</v>
      </c>
      <c r="I124" s="25">
        <f>I127+I125</f>
        <v>4571</v>
      </c>
      <c r="J124" s="25">
        <f>J127+J125</f>
        <v>2591.4</v>
      </c>
      <c r="K124" s="47">
        <f t="shared" si="12"/>
        <v>56.692189892802446</v>
      </c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</row>
    <row r="125" spans="1:97" s="28" customFormat="1" ht="31.5" customHeight="1">
      <c r="A125" s="44">
        <f t="shared" si="11"/>
        <v>115</v>
      </c>
      <c r="B125" s="94" t="s">
        <v>153</v>
      </c>
      <c r="C125" s="95"/>
      <c r="D125" s="96"/>
      <c r="E125" s="53"/>
      <c r="F125" s="15" t="s">
        <v>23</v>
      </c>
      <c r="G125" s="9" t="s">
        <v>154</v>
      </c>
      <c r="H125" s="15" t="s">
        <v>1</v>
      </c>
      <c r="I125" s="25">
        <f>I126</f>
        <v>2000</v>
      </c>
      <c r="J125" s="25">
        <f>J126</f>
        <v>1056.9</v>
      </c>
      <c r="K125" s="47">
        <f t="shared" si="12"/>
        <v>52.845000000000006</v>
      </c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</row>
    <row r="126" spans="1:97" s="28" customFormat="1" ht="31.5" customHeight="1">
      <c r="A126" s="44">
        <f t="shared" si="11"/>
        <v>116</v>
      </c>
      <c r="B126" s="94" t="s">
        <v>132</v>
      </c>
      <c r="C126" s="97"/>
      <c r="D126" s="98"/>
      <c r="E126" s="59"/>
      <c r="F126" s="15" t="s">
        <v>23</v>
      </c>
      <c r="G126" s="9" t="s">
        <v>154</v>
      </c>
      <c r="H126" s="15">
        <v>240</v>
      </c>
      <c r="I126" s="25">
        <v>2000</v>
      </c>
      <c r="J126" s="47">
        <v>1056.9</v>
      </c>
      <c r="K126" s="47">
        <f t="shared" si="12"/>
        <v>52.845000000000006</v>
      </c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</row>
    <row r="127" spans="1:97" s="28" customFormat="1" ht="31.5" customHeight="1">
      <c r="A127" s="44">
        <f t="shared" si="11"/>
        <v>117</v>
      </c>
      <c r="B127" s="94" t="s">
        <v>185</v>
      </c>
      <c r="C127" s="106"/>
      <c r="D127" s="107"/>
      <c r="E127" s="74"/>
      <c r="F127" s="15" t="s">
        <v>23</v>
      </c>
      <c r="G127" s="9" t="s">
        <v>123</v>
      </c>
      <c r="H127" s="15" t="s">
        <v>1</v>
      </c>
      <c r="I127" s="25">
        <f>I128</f>
        <v>2571</v>
      </c>
      <c r="J127" s="25">
        <f>J128</f>
        <v>1534.5</v>
      </c>
      <c r="K127" s="47">
        <f t="shared" si="12"/>
        <v>59.68494749124854</v>
      </c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</row>
    <row r="128" spans="1:97" s="28" customFormat="1" ht="31.5" customHeight="1">
      <c r="A128" s="44">
        <f t="shared" si="11"/>
        <v>118</v>
      </c>
      <c r="B128" s="94" t="s">
        <v>132</v>
      </c>
      <c r="C128" s="97"/>
      <c r="D128" s="98"/>
      <c r="E128" s="59"/>
      <c r="F128" s="15" t="s">
        <v>23</v>
      </c>
      <c r="G128" s="9" t="s">
        <v>123</v>
      </c>
      <c r="H128" s="15">
        <v>240</v>
      </c>
      <c r="I128" s="25">
        <f>2971-400</f>
        <v>2571</v>
      </c>
      <c r="J128" s="47">
        <v>1534.5</v>
      </c>
      <c r="K128" s="47">
        <f t="shared" si="12"/>
        <v>59.68494749124854</v>
      </c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</row>
    <row r="129" spans="1:97" s="1" customFormat="1" ht="22.5" customHeight="1">
      <c r="A129" s="44">
        <f t="shared" si="11"/>
        <v>119</v>
      </c>
      <c r="B129" s="99" t="s">
        <v>140</v>
      </c>
      <c r="C129" s="100"/>
      <c r="D129" s="101"/>
      <c r="E129" s="61"/>
      <c r="F129" s="42" t="s">
        <v>24</v>
      </c>
      <c r="G129" s="43" t="s">
        <v>73</v>
      </c>
      <c r="H129" s="42" t="s">
        <v>1</v>
      </c>
      <c r="I129" s="26">
        <f>I130</f>
        <v>48427</v>
      </c>
      <c r="J129" s="26">
        <f>J130</f>
        <v>35227</v>
      </c>
      <c r="K129" s="47">
        <f t="shared" si="12"/>
        <v>72.74247836950461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</row>
    <row r="130" spans="1:97" s="2" customFormat="1" ht="21.75" customHeight="1">
      <c r="A130" s="44">
        <f t="shared" si="11"/>
        <v>120</v>
      </c>
      <c r="B130" s="99" t="s">
        <v>25</v>
      </c>
      <c r="C130" s="123"/>
      <c r="D130" s="124"/>
      <c r="E130" s="58"/>
      <c r="F130" s="41" t="s">
        <v>26</v>
      </c>
      <c r="G130" s="42" t="s">
        <v>73</v>
      </c>
      <c r="H130" s="41" t="s">
        <v>1</v>
      </c>
      <c r="I130" s="26">
        <f>I131</f>
        <v>48427</v>
      </c>
      <c r="J130" s="26">
        <f>J131</f>
        <v>35227</v>
      </c>
      <c r="K130" s="47">
        <f t="shared" si="12"/>
        <v>72.74247836950461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</row>
    <row r="131" spans="1:97" s="28" customFormat="1" ht="24.75" customHeight="1">
      <c r="A131" s="44">
        <f t="shared" si="11"/>
        <v>121</v>
      </c>
      <c r="B131" s="94" t="s">
        <v>64</v>
      </c>
      <c r="C131" s="102"/>
      <c r="D131" s="103"/>
      <c r="E131" s="54"/>
      <c r="F131" s="15" t="s">
        <v>26</v>
      </c>
      <c r="G131" s="9">
        <v>7000000000</v>
      </c>
      <c r="H131" s="15" t="s">
        <v>1</v>
      </c>
      <c r="I131" s="25">
        <f>I132+I134+I136+I138+I140+I142+I144+I146+I148</f>
        <v>48427</v>
      </c>
      <c r="J131" s="25">
        <f>J132+J134+J136+J138+J140+J142+J144+J146+J148</f>
        <v>35227</v>
      </c>
      <c r="K131" s="47">
        <f t="shared" si="12"/>
        <v>72.74247836950461</v>
      </c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</row>
    <row r="132" spans="1:97" s="28" customFormat="1" ht="15">
      <c r="A132" s="44">
        <f t="shared" si="11"/>
        <v>122</v>
      </c>
      <c r="B132" s="94" t="s">
        <v>41</v>
      </c>
      <c r="C132" s="134"/>
      <c r="D132" s="135"/>
      <c r="E132" s="56"/>
      <c r="F132" s="15" t="s">
        <v>26</v>
      </c>
      <c r="G132" s="9" t="s">
        <v>86</v>
      </c>
      <c r="H132" s="9" t="s">
        <v>1</v>
      </c>
      <c r="I132" s="25">
        <f>I133</f>
        <v>36559</v>
      </c>
      <c r="J132" s="25">
        <f>J133</f>
        <v>26910</v>
      </c>
      <c r="K132" s="47">
        <f t="shared" si="12"/>
        <v>73.6070461445882</v>
      </c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</row>
    <row r="133" spans="1:97" s="28" customFormat="1" ht="15">
      <c r="A133" s="44">
        <f t="shared" si="11"/>
        <v>123</v>
      </c>
      <c r="B133" s="94" t="s">
        <v>67</v>
      </c>
      <c r="C133" s="102"/>
      <c r="D133" s="103"/>
      <c r="E133" s="54"/>
      <c r="F133" s="15" t="s">
        <v>26</v>
      </c>
      <c r="G133" s="9" t="s">
        <v>86</v>
      </c>
      <c r="H133" s="9" t="s">
        <v>66</v>
      </c>
      <c r="I133" s="25">
        <v>36559</v>
      </c>
      <c r="J133" s="47">
        <v>26910</v>
      </c>
      <c r="K133" s="47">
        <f t="shared" si="12"/>
        <v>73.6070461445882</v>
      </c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</row>
    <row r="134" spans="1:97" s="28" customFormat="1" ht="15" customHeight="1">
      <c r="A134" s="44">
        <f t="shared" si="11"/>
        <v>124</v>
      </c>
      <c r="B134" s="112" t="s">
        <v>55</v>
      </c>
      <c r="C134" s="113"/>
      <c r="D134" s="113"/>
      <c r="E134" s="75"/>
      <c r="F134" s="15" t="s">
        <v>26</v>
      </c>
      <c r="G134" s="9" t="s">
        <v>87</v>
      </c>
      <c r="H134" s="9" t="s">
        <v>1</v>
      </c>
      <c r="I134" s="25">
        <f>I135</f>
        <v>3561</v>
      </c>
      <c r="J134" s="47">
        <f>J135</f>
        <v>2700</v>
      </c>
      <c r="K134" s="47">
        <f t="shared" si="12"/>
        <v>75.82139848357204</v>
      </c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</row>
    <row r="135" spans="1:97" s="28" customFormat="1" ht="15" customHeight="1">
      <c r="A135" s="44">
        <f t="shared" si="11"/>
        <v>125</v>
      </c>
      <c r="B135" s="94" t="s">
        <v>67</v>
      </c>
      <c r="C135" s="102"/>
      <c r="D135" s="103"/>
      <c r="E135" s="54"/>
      <c r="F135" s="15" t="s">
        <v>26</v>
      </c>
      <c r="G135" s="9" t="s">
        <v>87</v>
      </c>
      <c r="H135" s="9" t="s">
        <v>66</v>
      </c>
      <c r="I135" s="25">
        <v>3561</v>
      </c>
      <c r="J135" s="47">
        <v>2700</v>
      </c>
      <c r="K135" s="47">
        <f t="shared" si="12"/>
        <v>75.82139848357204</v>
      </c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</row>
    <row r="136" spans="1:97" s="28" customFormat="1" ht="15">
      <c r="A136" s="44">
        <f t="shared" si="11"/>
        <v>126</v>
      </c>
      <c r="B136" s="94" t="s">
        <v>46</v>
      </c>
      <c r="C136" s="134"/>
      <c r="D136" s="135"/>
      <c r="E136" s="56"/>
      <c r="F136" s="15" t="s">
        <v>26</v>
      </c>
      <c r="G136" s="9" t="s">
        <v>88</v>
      </c>
      <c r="H136" s="9" t="s">
        <v>1</v>
      </c>
      <c r="I136" s="25">
        <f>I137</f>
        <v>7201.6</v>
      </c>
      <c r="J136" s="25">
        <f>J137</f>
        <v>5364.6</v>
      </c>
      <c r="K136" s="47">
        <f t="shared" si="12"/>
        <v>74.49177960453233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</row>
    <row r="137" spans="1:97" s="28" customFormat="1" ht="15" customHeight="1">
      <c r="A137" s="44">
        <f t="shared" si="11"/>
        <v>127</v>
      </c>
      <c r="B137" s="94" t="s">
        <v>67</v>
      </c>
      <c r="C137" s="102"/>
      <c r="D137" s="103"/>
      <c r="E137" s="54"/>
      <c r="F137" s="15" t="s">
        <v>26</v>
      </c>
      <c r="G137" s="9" t="s">
        <v>88</v>
      </c>
      <c r="H137" s="9" t="s">
        <v>66</v>
      </c>
      <c r="I137" s="25">
        <v>7201.6</v>
      </c>
      <c r="J137" s="47">
        <v>5364.6</v>
      </c>
      <c r="K137" s="47">
        <f t="shared" si="12"/>
        <v>74.49177960453233</v>
      </c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</row>
    <row r="138" spans="1:97" s="28" customFormat="1" ht="108.75" customHeight="1">
      <c r="A138" s="44">
        <f t="shared" si="11"/>
        <v>128</v>
      </c>
      <c r="B138" s="94" t="s">
        <v>188</v>
      </c>
      <c r="C138" s="95"/>
      <c r="D138" s="96"/>
      <c r="E138" s="53"/>
      <c r="F138" s="15" t="s">
        <v>26</v>
      </c>
      <c r="G138" s="9" t="s">
        <v>190</v>
      </c>
      <c r="H138" s="9" t="s">
        <v>1</v>
      </c>
      <c r="I138" s="25">
        <f>I139</f>
        <v>127</v>
      </c>
      <c r="J138" s="47">
        <f>J139</f>
        <v>127</v>
      </c>
      <c r="K138" s="47">
        <f t="shared" si="12"/>
        <v>100</v>
      </c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</row>
    <row r="139" spans="1:97" s="28" customFormat="1" ht="15" customHeight="1">
      <c r="A139" s="44">
        <f t="shared" si="11"/>
        <v>129</v>
      </c>
      <c r="B139" s="94" t="s">
        <v>67</v>
      </c>
      <c r="C139" s="95"/>
      <c r="D139" s="96"/>
      <c r="E139" s="53"/>
      <c r="F139" s="15" t="s">
        <v>26</v>
      </c>
      <c r="G139" s="9" t="s">
        <v>190</v>
      </c>
      <c r="H139" s="9" t="s">
        <v>66</v>
      </c>
      <c r="I139" s="25">
        <v>127</v>
      </c>
      <c r="J139" s="47">
        <v>127</v>
      </c>
      <c r="K139" s="47">
        <f t="shared" si="12"/>
        <v>100</v>
      </c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</row>
    <row r="140" spans="1:97" s="28" customFormat="1" ht="120.75" customHeight="1">
      <c r="A140" s="44">
        <f t="shared" si="11"/>
        <v>130</v>
      </c>
      <c r="B140" s="94" t="s">
        <v>189</v>
      </c>
      <c r="C140" s="95"/>
      <c r="D140" s="96"/>
      <c r="E140" s="53"/>
      <c r="F140" s="15" t="s">
        <v>26</v>
      </c>
      <c r="G140" s="9" t="s">
        <v>191</v>
      </c>
      <c r="H140" s="9" t="s">
        <v>1</v>
      </c>
      <c r="I140" s="25">
        <f>I141</f>
        <v>25.4</v>
      </c>
      <c r="J140" s="47">
        <f>J141</f>
        <v>25.4</v>
      </c>
      <c r="K140" s="47">
        <f t="shared" si="12"/>
        <v>100</v>
      </c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</row>
    <row r="141" spans="1:97" s="28" customFormat="1" ht="15" customHeight="1">
      <c r="A141" s="44">
        <f t="shared" si="11"/>
        <v>131</v>
      </c>
      <c r="B141" s="94" t="s">
        <v>67</v>
      </c>
      <c r="C141" s="95"/>
      <c r="D141" s="96"/>
      <c r="E141" s="53"/>
      <c r="F141" s="15" t="s">
        <v>26</v>
      </c>
      <c r="G141" s="9" t="s">
        <v>191</v>
      </c>
      <c r="H141" s="9" t="s">
        <v>66</v>
      </c>
      <c r="I141" s="25">
        <v>25.4</v>
      </c>
      <c r="J141" s="47">
        <v>25.4</v>
      </c>
      <c r="K141" s="47">
        <f t="shared" si="12"/>
        <v>100</v>
      </c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</row>
    <row r="142" spans="1:97" s="28" customFormat="1" ht="77.25" customHeight="1">
      <c r="A142" s="44">
        <f t="shared" si="11"/>
        <v>132</v>
      </c>
      <c r="B142" s="94" t="s">
        <v>170</v>
      </c>
      <c r="C142" s="95"/>
      <c r="D142" s="96"/>
      <c r="E142" s="53"/>
      <c r="F142" s="15" t="s">
        <v>26</v>
      </c>
      <c r="G142" s="9" t="s">
        <v>171</v>
      </c>
      <c r="H142" s="9" t="s">
        <v>1</v>
      </c>
      <c r="I142" s="25">
        <f>I143</f>
        <v>120</v>
      </c>
      <c r="J142" s="47">
        <f>J143</f>
        <v>100</v>
      </c>
      <c r="K142" s="47">
        <f t="shared" si="12"/>
        <v>83.33333333333334</v>
      </c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</row>
    <row r="143" spans="1:97" s="28" customFormat="1" ht="23.25" customHeight="1">
      <c r="A143" s="44">
        <f aca="true" t="shared" si="13" ref="A143:A187">A142+1</f>
        <v>133</v>
      </c>
      <c r="B143" s="94" t="s">
        <v>67</v>
      </c>
      <c r="C143" s="102"/>
      <c r="D143" s="103"/>
      <c r="E143" s="54"/>
      <c r="F143" s="15" t="s">
        <v>26</v>
      </c>
      <c r="G143" s="9" t="s">
        <v>171</v>
      </c>
      <c r="H143" s="9" t="s">
        <v>66</v>
      </c>
      <c r="I143" s="25">
        <v>120</v>
      </c>
      <c r="J143" s="47">
        <v>100</v>
      </c>
      <c r="K143" s="47">
        <f t="shared" si="12"/>
        <v>83.33333333333334</v>
      </c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</row>
    <row r="144" spans="1:97" s="28" customFormat="1" ht="61.5" customHeight="1">
      <c r="A144" s="44">
        <f t="shared" si="13"/>
        <v>134</v>
      </c>
      <c r="B144" s="94" t="s">
        <v>198</v>
      </c>
      <c r="C144" s="95"/>
      <c r="D144" s="96"/>
      <c r="E144" s="53"/>
      <c r="F144" s="15" t="s">
        <v>26</v>
      </c>
      <c r="G144" s="9" t="s">
        <v>201</v>
      </c>
      <c r="H144" s="9" t="s">
        <v>1</v>
      </c>
      <c r="I144" s="25">
        <f>I145</f>
        <v>589.2</v>
      </c>
      <c r="J144" s="47">
        <f>J145</f>
        <v>0</v>
      </c>
      <c r="K144" s="47">
        <f t="shared" si="12"/>
        <v>0</v>
      </c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</row>
    <row r="145" spans="1:97" s="28" customFormat="1" ht="23.25" customHeight="1">
      <c r="A145" s="44">
        <f t="shared" si="13"/>
        <v>135</v>
      </c>
      <c r="B145" s="94" t="s">
        <v>67</v>
      </c>
      <c r="C145" s="102"/>
      <c r="D145" s="103"/>
      <c r="E145" s="54"/>
      <c r="F145" s="15" t="s">
        <v>26</v>
      </c>
      <c r="G145" s="9" t="s">
        <v>201</v>
      </c>
      <c r="H145" s="9" t="s">
        <v>66</v>
      </c>
      <c r="I145" s="25">
        <v>589.2</v>
      </c>
      <c r="J145" s="47">
        <v>0</v>
      </c>
      <c r="K145" s="47">
        <f t="shared" si="12"/>
        <v>0</v>
      </c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</row>
    <row r="146" spans="1:97" s="28" customFormat="1" ht="68.25" customHeight="1">
      <c r="A146" s="44">
        <f t="shared" si="13"/>
        <v>136</v>
      </c>
      <c r="B146" s="94" t="s">
        <v>199</v>
      </c>
      <c r="C146" s="95"/>
      <c r="D146" s="96"/>
      <c r="E146" s="53"/>
      <c r="F146" s="15" t="s">
        <v>26</v>
      </c>
      <c r="G146" s="9" t="s">
        <v>202</v>
      </c>
      <c r="H146" s="9" t="s">
        <v>1</v>
      </c>
      <c r="I146" s="25">
        <f>I147</f>
        <v>65.5</v>
      </c>
      <c r="J146" s="47">
        <f>J147</f>
        <v>0</v>
      </c>
      <c r="K146" s="47">
        <f t="shared" si="12"/>
        <v>0</v>
      </c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</row>
    <row r="147" spans="1:97" s="28" customFormat="1" ht="23.25" customHeight="1">
      <c r="A147" s="44">
        <f t="shared" si="13"/>
        <v>137</v>
      </c>
      <c r="B147" s="94" t="s">
        <v>67</v>
      </c>
      <c r="C147" s="102"/>
      <c r="D147" s="103"/>
      <c r="E147" s="54"/>
      <c r="F147" s="15" t="s">
        <v>26</v>
      </c>
      <c r="G147" s="9" t="s">
        <v>202</v>
      </c>
      <c r="H147" s="9" t="s">
        <v>66</v>
      </c>
      <c r="I147" s="25">
        <v>65.5</v>
      </c>
      <c r="J147" s="47">
        <v>0</v>
      </c>
      <c r="K147" s="47">
        <f t="shared" si="12"/>
        <v>0</v>
      </c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</row>
    <row r="148" spans="1:97" s="28" customFormat="1" ht="67.5" customHeight="1">
      <c r="A148" s="44">
        <f t="shared" si="13"/>
        <v>138</v>
      </c>
      <c r="B148" s="94" t="s">
        <v>200</v>
      </c>
      <c r="C148" s="95"/>
      <c r="D148" s="96"/>
      <c r="E148" s="53"/>
      <c r="F148" s="15" t="s">
        <v>26</v>
      </c>
      <c r="G148" s="9" t="s">
        <v>203</v>
      </c>
      <c r="H148" s="9" t="s">
        <v>1</v>
      </c>
      <c r="I148" s="25">
        <f>I149</f>
        <v>178.3</v>
      </c>
      <c r="J148" s="47">
        <f>J149</f>
        <v>0</v>
      </c>
      <c r="K148" s="47">
        <f t="shared" si="12"/>
        <v>0</v>
      </c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</row>
    <row r="149" spans="1:97" s="28" customFormat="1" ht="23.25" customHeight="1">
      <c r="A149" s="44">
        <f t="shared" si="13"/>
        <v>139</v>
      </c>
      <c r="B149" s="94" t="s">
        <v>67</v>
      </c>
      <c r="C149" s="102"/>
      <c r="D149" s="103"/>
      <c r="E149" s="54"/>
      <c r="F149" s="15" t="s">
        <v>26</v>
      </c>
      <c r="G149" s="9" t="s">
        <v>203</v>
      </c>
      <c r="H149" s="9" t="s">
        <v>66</v>
      </c>
      <c r="I149" s="25">
        <v>178.3</v>
      </c>
      <c r="J149" s="47">
        <v>0</v>
      </c>
      <c r="K149" s="47">
        <f>J149/I149*100</f>
        <v>0</v>
      </c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</row>
    <row r="150" spans="1:97" s="1" customFormat="1" ht="18" customHeight="1">
      <c r="A150" s="44">
        <f t="shared" si="13"/>
        <v>140</v>
      </c>
      <c r="B150" s="99" t="s">
        <v>141</v>
      </c>
      <c r="C150" s="116"/>
      <c r="D150" s="117"/>
      <c r="E150" s="57"/>
      <c r="F150" s="42" t="s">
        <v>27</v>
      </c>
      <c r="G150" s="43" t="s">
        <v>73</v>
      </c>
      <c r="H150" s="42" t="s">
        <v>1</v>
      </c>
      <c r="I150" s="26">
        <f>I151+I155+I169</f>
        <v>4800.9</v>
      </c>
      <c r="J150" s="26">
        <f>J151+J155+J169</f>
        <v>4153</v>
      </c>
      <c r="K150" s="48">
        <f t="shared" si="12"/>
        <v>86.50461371826117</v>
      </c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</row>
    <row r="151" spans="1:97" s="2" customFormat="1" ht="15" customHeight="1">
      <c r="A151" s="44">
        <f t="shared" si="13"/>
        <v>141</v>
      </c>
      <c r="B151" s="99" t="s">
        <v>28</v>
      </c>
      <c r="C151" s="123"/>
      <c r="D151" s="124"/>
      <c r="E151" s="58"/>
      <c r="F151" s="41" t="s">
        <v>29</v>
      </c>
      <c r="G151" s="42" t="s">
        <v>73</v>
      </c>
      <c r="H151" s="41" t="s">
        <v>1</v>
      </c>
      <c r="I151" s="26">
        <f aca="true" t="shared" si="14" ref="I151:J153">I152</f>
        <v>1802.1</v>
      </c>
      <c r="J151" s="26">
        <f t="shared" si="14"/>
        <v>1350.4</v>
      </c>
      <c r="K151" s="48">
        <f aca="true" t="shared" si="15" ref="K151:K186">J151/I151*100</f>
        <v>74.93479829088287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</row>
    <row r="152" spans="1:97" s="28" customFormat="1" ht="20.25" customHeight="1">
      <c r="A152" s="44">
        <f t="shared" si="13"/>
        <v>142</v>
      </c>
      <c r="B152" s="94" t="s">
        <v>64</v>
      </c>
      <c r="C152" s="102"/>
      <c r="D152" s="103"/>
      <c r="E152" s="54"/>
      <c r="F152" s="15" t="s">
        <v>29</v>
      </c>
      <c r="G152" s="9">
        <v>7000000000</v>
      </c>
      <c r="H152" s="15" t="s">
        <v>1</v>
      </c>
      <c r="I152" s="25">
        <f t="shared" si="14"/>
        <v>1802.1</v>
      </c>
      <c r="J152" s="25">
        <f t="shared" si="14"/>
        <v>1350.4</v>
      </c>
      <c r="K152" s="47">
        <f t="shared" si="15"/>
        <v>74.93479829088287</v>
      </c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</row>
    <row r="153" spans="1:97" s="3" customFormat="1" ht="15">
      <c r="A153" s="44">
        <f t="shared" si="13"/>
        <v>143</v>
      </c>
      <c r="B153" s="94" t="s">
        <v>47</v>
      </c>
      <c r="C153" s="134"/>
      <c r="D153" s="135"/>
      <c r="E153" s="56"/>
      <c r="F153" s="15" t="s">
        <v>29</v>
      </c>
      <c r="G153" s="9" t="s">
        <v>89</v>
      </c>
      <c r="H153" s="15" t="s">
        <v>1</v>
      </c>
      <c r="I153" s="25">
        <f t="shared" si="14"/>
        <v>1802.1</v>
      </c>
      <c r="J153" s="25">
        <f t="shared" si="14"/>
        <v>1350.4</v>
      </c>
      <c r="K153" s="47">
        <f t="shared" si="15"/>
        <v>74.93479829088287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</row>
    <row r="154" spans="1:97" s="3" customFormat="1" ht="30" customHeight="1">
      <c r="A154" s="44">
        <f t="shared" si="13"/>
        <v>144</v>
      </c>
      <c r="B154" s="94" t="s">
        <v>48</v>
      </c>
      <c r="C154" s="102"/>
      <c r="D154" s="103"/>
      <c r="E154" s="54"/>
      <c r="F154" s="15" t="s">
        <v>29</v>
      </c>
      <c r="G154" s="9" t="s">
        <v>89</v>
      </c>
      <c r="H154" s="15">
        <v>320</v>
      </c>
      <c r="I154" s="25">
        <f>1708.6+93.5</f>
        <v>1802.1</v>
      </c>
      <c r="J154" s="47">
        <v>1350.4</v>
      </c>
      <c r="K154" s="47">
        <f t="shared" si="15"/>
        <v>74.93479829088287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</row>
    <row r="155" spans="1:97" s="35" customFormat="1" ht="24" customHeight="1">
      <c r="A155" s="44">
        <f t="shared" si="13"/>
        <v>145</v>
      </c>
      <c r="B155" s="99" t="s">
        <v>56</v>
      </c>
      <c r="C155" s="125"/>
      <c r="D155" s="126"/>
      <c r="E155" s="55"/>
      <c r="F155" s="45">
        <v>1003</v>
      </c>
      <c r="G155" s="42" t="s">
        <v>73</v>
      </c>
      <c r="H155" s="42" t="s">
        <v>1</v>
      </c>
      <c r="I155" s="26">
        <f>I156+I163+I166</f>
        <v>2794.4</v>
      </c>
      <c r="J155" s="26">
        <f>J156+J163+J166</f>
        <v>2725.4</v>
      </c>
      <c r="K155" s="48">
        <f t="shared" si="15"/>
        <v>97.53077583738906</v>
      </c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</row>
    <row r="156" spans="1:97" s="3" customFormat="1" ht="34.5" customHeight="1">
      <c r="A156" s="44">
        <f t="shared" si="13"/>
        <v>146</v>
      </c>
      <c r="B156" s="94" t="s">
        <v>172</v>
      </c>
      <c r="C156" s="97"/>
      <c r="D156" s="98"/>
      <c r="E156" s="59"/>
      <c r="F156" s="15">
        <v>1003</v>
      </c>
      <c r="G156" s="9" t="s">
        <v>107</v>
      </c>
      <c r="H156" s="9" t="s">
        <v>1</v>
      </c>
      <c r="I156" s="25">
        <f>+I157+I159+I161</f>
        <v>987.4000000000001</v>
      </c>
      <c r="J156" s="25">
        <f>+J157+J159+J161</f>
        <v>987.4</v>
      </c>
      <c r="K156" s="47">
        <f t="shared" si="15"/>
        <v>99.99999999999999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</row>
    <row r="157" spans="1:97" s="3" customFormat="1" ht="36" customHeight="1">
      <c r="A157" s="44">
        <f t="shared" si="13"/>
        <v>147</v>
      </c>
      <c r="B157" s="94" t="s">
        <v>165</v>
      </c>
      <c r="C157" s="106"/>
      <c r="D157" s="107"/>
      <c r="E157" s="74"/>
      <c r="F157" s="22">
        <v>1003</v>
      </c>
      <c r="G157" s="9" t="s">
        <v>166</v>
      </c>
      <c r="H157" s="9" t="s">
        <v>1</v>
      </c>
      <c r="I157" s="25">
        <f>I158</f>
        <v>62.3</v>
      </c>
      <c r="J157" s="25">
        <f>J158</f>
        <v>62.3</v>
      </c>
      <c r="K157" s="47">
        <f t="shared" si="15"/>
        <v>100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</row>
    <row r="158" spans="1:97" s="3" customFormat="1" ht="33" customHeight="1">
      <c r="A158" s="44">
        <f t="shared" si="13"/>
        <v>148</v>
      </c>
      <c r="B158" s="94" t="s">
        <v>48</v>
      </c>
      <c r="C158" s="114"/>
      <c r="D158" s="115"/>
      <c r="E158" s="68"/>
      <c r="F158" s="22">
        <v>1003</v>
      </c>
      <c r="G158" s="9" t="s">
        <v>166</v>
      </c>
      <c r="H158" s="9" t="s">
        <v>94</v>
      </c>
      <c r="I158" s="25">
        <v>62.3</v>
      </c>
      <c r="J158" s="47">
        <v>62.3</v>
      </c>
      <c r="K158" s="47">
        <f t="shared" si="15"/>
        <v>100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</row>
    <row r="159" spans="1:97" s="3" customFormat="1" ht="46.5" customHeight="1">
      <c r="A159" s="44">
        <f t="shared" si="13"/>
        <v>149</v>
      </c>
      <c r="B159" s="94" t="s">
        <v>173</v>
      </c>
      <c r="C159" s="106"/>
      <c r="D159" s="107"/>
      <c r="E159" s="74"/>
      <c r="F159" s="22">
        <v>1003</v>
      </c>
      <c r="G159" s="9" t="s">
        <v>167</v>
      </c>
      <c r="H159" s="9" t="s">
        <v>1</v>
      </c>
      <c r="I159" s="25">
        <f>I160</f>
        <v>7.7</v>
      </c>
      <c r="J159" s="25">
        <f>J160</f>
        <v>7.7</v>
      </c>
      <c r="K159" s="47">
        <f t="shared" si="15"/>
        <v>100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</row>
    <row r="160" spans="1:97" s="3" customFormat="1" ht="36.75" customHeight="1">
      <c r="A160" s="44">
        <f t="shared" si="13"/>
        <v>150</v>
      </c>
      <c r="B160" s="94" t="s">
        <v>48</v>
      </c>
      <c r="C160" s="110"/>
      <c r="D160" s="111"/>
      <c r="E160" s="65"/>
      <c r="F160" s="22">
        <v>1003</v>
      </c>
      <c r="G160" s="9" t="s">
        <v>167</v>
      </c>
      <c r="H160" s="9" t="s">
        <v>94</v>
      </c>
      <c r="I160" s="25">
        <v>7.7</v>
      </c>
      <c r="J160" s="47">
        <v>7.7</v>
      </c>
      <c r="K160" s="47">
        <f t="shared" si="15"/>
        <v>100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</row>
    <row r="161" spans="1:97" s="3" customFormat="1" ht="33" customHeight="1">
      <c r="A161" s="44">
        <f t="shared" si="13"/>
        <v>151</v>
      </c>
      <c r="B161" s="94" t="s">
        <v>168</v>
      </c>
      <c r="C161" s="110"/>
      <c r="D161" s="111"/>
      <c r="E161" s="65"/>
      <c r="F161" s="22">
        <v>1003</v>
      </c>
      <c r="G161" s="9" t="s">
        <v>169</v>
      </c>
      <c r="H161" s="9" t="s">
        <v>1</v>
      </c>
      <c r="I161" s="25">
        <f>I162</f>
        <v>917.4000000000001</v>
      </c>
      <c r="J161" s="25">
        <f>J162</f>
        <v>917.4</v>
      </c>
      <c r="K161" s="47">
        <f t="shared" si="15"/>
        <v>99.99999999999999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</row>
    <row r="162" spans="1:97" s="3" customFormat="1" ht="37.5" customHeight="1">
      <c r="A162" s="44">
        <f t="shared" si="13"/>
        <v>152</v>
      </c>
      <c r="B162" s="94" t="s">
        <v>48</v>
      </c>
      <c r="C162" s="110"/>
      <c r="D162" s="111"/>
      <c r="E162" s="65"/>
      <c r="F162" s="22">
        <v>1003</v>
      </c>
      <c r="G162" s="9" t="s">
        <v>169</v>
      </c>
      <c r="H162" s="9" t="s">
        <v>94</v>
      </c>
      <c r="I162" s="25">
        <f>725.1+192.3</f>
        <v>917.4000000000001</v>
      </c>
      <c r="J162" s="25">
        <v>917.4</v>
      </c>
      <c r="K162" s="47">
        <f t="shared" si="15"/>
        <v>99.99999999999999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</row>
    <row r="163" spans="1:97" s="35" customFormat="1" ht="45" customHeight="1">
      <c r="A163" s="44">
        <f t="shared" si="13"/>
        <v>153</v>
      </c>
      <c r="B163" s="94" t="s">
        <v>124</v>
      </c>
      <c r="C163" s="97"/>
      <c r="D163" s="98"/>
      <c r="E163" s="59"/>
      <c r="F163" s="15">
        <v>1003</v>
      </c>
      <c r="G163" s="9" t="s">
        <v>75</v>
      </c>
      <c r="H163" s="9" t="s">
        <v>1</v>
      </c>
      <c r="I163" s="25">
        <f>I164</f>
        <v>1797</v>
      </c>
      <c r="J163" s="25">
        <f>J164</f>
        <v>1728</v>
      </c>
      <c r="K163" s="47">
        <f t="shared" si="15"/>
        <v>96.16026711185309</v>
      </c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</row>
    <row r="164" spans="1:97" s="35" customFormat="1" ht="51.75" customHeight="1">
      <c r="A164" s="44">
        <f t="shared" si="13"/>
        <v>154</v>
      </c>
      <c r="B164" s="94" t="s">
        <v>195</v>
      </c>
      <c r="C164" s="97"/>
      <c r="D164" s="98"/>
      <c r="E164" s="59"/>
      <c r="F164" s="15">
        <v>1003</v>
      </c>
      <c r="G164" s="9" t="s">
        <v>194</v>
      </c>
      <c r="H164" s="9" t="s">
        <v>1</v>
      </c>
      <c r="I164" s="25">
        <f>I165</f>
        <v>1797</v>
      </c>
      <c r="J164" s="25">
        <f>J165</f>
        <v>1728</v>
      </c>
      <c r="K164" s="47">
        <f t="shared" si="15"/>
        <v>96.16026711185309</v>
      </c>
      <c r="L164" s="38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</row>
    <row r="165" spans="1:97" s="3" customFormat="1" ht="33.75" customHeight="1">
      <c r="A165" s="44">
        <f t="shared" si="13"/>
        <v>155</v>
      </c>
      <c r="B165" s="94" t="s">
        <v>48</v>
      </c>
      <c r="C165" s="95"/>
      <c r="D165" s="96"/>
      <c r="E165" s="53"/>
      <c r="F165" s="22">
        <v>1003</v>
      </c>
      <c r="G165" s="9" t="s">
        <v>194</v>
      </c>
      <c r="H165" s="9" t="s">
        <v>94</v>
      </c>
      <c r="I165" s="25">
        <f>1000+797</f>
        <v>1797</v>
      </c>
      <c r="J165" s="47">
        <v>1728</v>
      </c>
      <c r="K165" s="47">
        <f t="shared" si="15"/>
        <v>96.16026711185309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</row>
    <row r="166" spans="1:97" s="3" customFormat="1" ht="30" customHeight="1">
      <c r="A166" s="44">
        <f t="shared" si="13"/>
        <v>156</v>
      </c>
      <c r="B166" s="94" t="s">
        <v>64</v>
      </c>
      <c r="C166" s="102"/>
      <c r="D166" s="103"/>
      <c r="E166" s="54"/>
      <c r="F166" s="22">
        <v>1003</v>
      </c>
      <c r="G166" s="9">
        <v>7000000000</v>
      </c>
      <c r="H166" s="15" t="s">
        <v>1</v>
      </c>
      <c r="I166" s="25">
        <f>I167</f>
        <v>10</v>
      </c>
      <c r="J166" s="25">
        <f>J167</f>
        <v>10</v>
      </c>
      <c r="K166" s="47">
        <f t="shared" si="15"/>
        <v>100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</row>
    <row r="167" spans="1:97" s="3" customFormat="1" ht="30" customHeight="1">
      <c r="A167" s="44">
        <f t="shared" si="13"/>
        <v>157</v>
      </c>
      <c r="B167" s="94" t="s">
        <v>63</v>
      </c>
      <c r="C167" s="95"/>
      <c r="D167" s="96"/>
      <c r="E167" s="53"/>
      <c r="F167" s="22">
        <v>1003</v>
      </c>
      <c r="G167" s="9" t="s">
        <v>90</v>
      </c>
      <c r="H167" s="15" t="s">
        <v>1</v>
      </c>
      <c r="I167" s="25">
        <f>I168</f>
        <v>10</v>
      </c>
      <c r="J167" s="25">
        <f>J168</f>
        <v>10</v>
      </c>
      <c r="K167" s="47">
        <f t="shared" si="15"/>
        <v>100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</row>
    <row r="168" spans="1:97" s="3" customFormat="1" ht="36" customHeight="1">
      <c r="A168" s="44">
        <f t="shared" si="13"/>
        <v>158</v>
      </c>
      <c r="B168" s="94" t="s">
        <v>69</v>
      </c>
      <c r="C168" s="95"/>
      <c r="D168" s="96"/>
      <c r="E168" s="53"/>
      <c r="F168" s="22">
        <v>1003</v>
      </c>
      <c r="G168" s="9" t="s">
        <v>90</v>
      </c>
      <c r="H168" s="15">
        <v>330</v>
      </c>
      <c r="I168" s="25">
        <v>10</v>
      </c>
      <c r="J168" s="47">
        <v>10</v>
      </c>
      <c r="K168" s="47">
        <f t="shared" si="15"/>
        <v>100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</row>
    <row r="169" spans="1:97" s="2" customFormat="1" ht="15.75">
      <c r="A169" s="44">
        <f t="shared" si="13"/>
        <v>159</v>
      </c>
      <c r="B169" s="99" t="s">
        <v>35</v>
      </c>
      <c r="C169" s="120"/>
      <c r="D169" s="121"/>
      <c r="E169" s="73"/>
      <c r="F169" s="46">
        <v>1006</v>
      </c>
      <c r="G169" s="42" t="s">
        <v>73</v>
      </c>
      <c r="H169" s="42" t="s">
        <v>1</v>
      </c>
      <c r="I169" s="26">
        <f>I170</f>
        <v>204.4</v>
      </c>
      <c r="J169" s="26">
        <f>J170</f>
        <v>77.2</v>
      </c>
      <c r="K169" s="48">
        <f t="shared" si="15"/>
        <v>37.76908023483366</v>
      </c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</row>
    <row r="170" spans="1:97" s="28" customFormat="1" ht="21.75" customHeight="1">
      <c r="A170" s="44">
        <f t="shared" si="13"/>
        <v>160</v>
      </c>
      <c r="B170" s="94" t="s">
        <v>64</v>
      </c>
      <c r="C170" s="102"/>
      <c r="D170" s="103"/>
      <c r="E170" s="54"/>
      <c r="F170" s="18">
        <v>1006</v>
      </c>
      <c r="G170" s="9">
        <v>7000000000</v>
      </c>
      <c r="H170" s="15" t="s">
        <v>1</v>
      </c>
      <c r="I170" s="25">
        <f>I171</f>
        <v>204.4</v>
      </c>
      <c r="J170" s="25">
        <f>J171</f>
        <v>77.2</v>
      </c>
      <c r="K170" s="47">
        <f t="shared" si="15"/>
        <v>37.76908023483366</v>
      </c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</row>
    <row r="171" spans="1:97" s="28" customFormat="1" ht="15">
      <c r="A171" s="44">
        <f t="shared" si="13"/>
        <v>161</v>
      </c>
      <c r="B171" s="94" t="s">
        <v>49</v>
      </c>
      <c r="C171" s="118"/>
      <c r="D171" s="119"/>
      <c r="E171" s="72"/>
      <c r="F171" s="18">
        <v>1006</v>
      </c>
      <c r="G171" s="9" t="s">
        <v>91</v>
      </c>
      <c r="H171" s="15" t="s">
        <v>1</v>
      </c>
      <c r="I171" s="25">
        <f>I172+I173</f>
        <v>204.4</v>
      </c>
      <c r="J171" s="25">
        <f>J172+J173</f>
        <v>77.2</v>
      </c>
      <c r="K171" s="47">
        <f t="shared" si="15"/>
        <v>37.76908023483366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</row>
    <row r="172" spans="1:97" s="28" customFormat="1" ht="33.75" customHeight="1">
      <c r="A172" s="44">
        <f t="shared" si="13"/>
        <v>162</v>
      </c>
      <c r="B172" s="94" t="s">
        <v>48</v>
      </c>
      <c r="C172" s="102"/>
      <c r="D172" s="103"/>
      <c r="E172" s="54"/>
      <c r="F172" s="15">
        <v>1006</v>
      </c>
      <c r="G172" s="9" t="s">
        <v>91</v>
      </c>
      <c r="H172" s="15">
        <v>320</v>
      </c>
      <c r="I172" s="25">
        <v>150</v>
      </c>
      <c r="J172" s="47">
        <v>50</v>
      </c>
      <c r="K172" s="47">
        <f t="shared" si="15"/>
        <v>33.33333333333333</v>
      </c>
      <c r="L172" s="27"/>
      <c r="M172" s="27"/>
      <c r="N172" s="27"/>
      <c r="O172" s="36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</row>
    <row r="173" spans="1:97" s="28" customFormat="1" ht="47.25" customHeight="1">
      <c r="A173" s="44">
        <f t="shared" si="13"/>
        <v>163</v>
      </c>
      <c r="B173" s="94" t="s">
        <v>197</v>
      </c>
      <c r="C173" s="110"/>
      <c r="D173" s="111"/>
      <c r="E173" s="65"/>
      <c r="F173" s="15">
        <v>1006</v>
      </c>
      <c r="G173" s="9" t="s">
        <v>91</v>
      </c>
      <c r="H173" s="15">
        <v>630</v>
      </c>
      <c r="I173" s="25">
        <v>54.4</v>
      </c>
      <c r="J173" s="47">
        <v>27.2</v>
      </c>
      <c r="K173" s="47">
        <f t="shared" si="15"/>
        <v>50</v>
      </c>
      <c r="L173" s="27"/>
      <c r="M173" s="27"/>
      <c r="N173" s="27"/>
      <c r="O173" s="36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</row>
    <row r="174" spans="1:97" s="1" customFormat="1" ht="18" customHeight="1">
      <c r="A174" s="44">
        <f t="shared" si="13"/>
        <v>164</v>
      </c>
      <c r="B174" s="99" t="s">
        <v>142</v>
      </c>
      <c r="C174" s="116"/>
      <c r="D174" s="117"/>
      <c r="E174" s="57"/>
      <c r="F174" s="42" t="s">
        <v>34</v>
      </c>
      <c r="G174" s="43" t="s">
        <v>73</v>
      </c>
      <c r="H174" s="42" t="s">
        <v>1</v>
      </c>
      <c r="I174" s="26">
        <f aca="true" t="shared" si="16" ref="I174:J176">I175</f>
        <v>14344.4</v>
      </c>
      <c r="J174" s="26">
        <f t="shared" si="16"/>
        <v>9885.1</v>
      </c>
      <c r="K174" s="48">
        <f t="shared" si="15"/>
        <v>68.91260701040127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</row>
    <row r="175" spans="1:97" s="2" customFormat="1" ht="18.75" customHeight="1">
      <c r="A175" s="44">
        <f t="shared" si="13"/>
        <v>165</v>
      </c>
      <c r="B175" s="99" t="s">
        <v>143</v>
      </c>
      <c r="C175" s="123"/>
      <c r="D175" s="124"/>
      <c r="E175" s="58"/>
      <c r="F175" s="41">
        <v>1102</v>
      </c>
      <c r="G175" s="42" t="s">
        <v>73</v>
      </c>
      <c r="H175" s="41" t="s">
        <v>1</v>
      </c>
      <c r="I175" s="26">
        <f t="shared" si="16"/>
        <v>14344.4</v>
      </c>
      <c r="J175" s="26">
        <f t="shared" si="16"/>
        <v>9885.1</v>
      </c>
      <c r="K175" s="48">
        <f t="shared" si="15"/>
        <v>68.91260701040127</v>
      </c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</row>
    <row r="176" spans="1:97" s="28" customFormat="1" ht="18" customHeight="1">
      <c r="A176" s="44">
        <f t="shared" si="13"/>
        <v>166</v>
      </c>
      <c r="B176" s="94" t="s">
        <v>64</v>
      </c>
      <c r="C176" s="102"/>
      <c r="D176" s="103"/>
      <c r="E176" s="54"/>
      <c r="F176" s="15">
        <v>1102</v>
      </c>
      <c r="G176" s="9">
        <v>7000000000</v>
      </c>
      <c r="H176" s="9" t="s">
        <v>1</v>
      </c>
      <c r="I176" s="25">
        <f t="shared" si="16"/>
        <v>14344.4</v>
      </c>
      <c r="J176" s="25">
        <f t="shared" si="16"/>
        <v>9885.1</v>
      </c>
      <c r="K176" s="47">
        <f t="shared" si="15"/>
        <v>68.91260701040127</v>
      </c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</row>
    <row r="177" spans="1:97" s="28" customFormat="1" ht="33" customHeight="1">
      <c r="A177" s="44">
        <f t="shared" si="13"/>
        <v>167</v>
      </c>
      <c r="B177" s="94" t="s">
        <v>68</v>
      </c>
      <c r="C177" s="102"/>
      <c r="D177" s="103"/>
      <c r="E177" s="54"/>
      <c r="F177" s="15">
        <v>1102</v>
      </c>
      <c r="G177" s="9" t="s">
        <v>92</v>
      </c>
      <c r="H177" s="9" t="s">
        <v>1</v>
      </c>
      <c r="I177" s="25">
        <f>I178+I179+I180</f>
        <v>14344.4</v>
      </c>
      <c r="J177" s="25">
        <f>J178+J179+J180</f>
        <v>9885.1</v>
      </c>
      <c r="K177" s="47">
        <f t="shared" si="15"/>
        <v>68.91260701040127</v>
      </c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</row>
    <row r="178" spans="1:97" s="28" customFormat="1" ht="15">
      <c r="A178" s="44">
        <f t="shared" si="13"/>
        <v>168</v>
      </c>
      <c r="B178" s="94" t="s">
        <v>39</v>
      </c>
      <c r="C178" s="102"/>
      <c r="D178" s="103"/>
      <c r="E178" s="54"/>
      <c r="F178" s="15">
        <v>1102</v>
      </c>
      <c r="G178" s="9" t="s">
        <v>92</v>
      </c>
      <c r="H178" s="15">
        <v>110</v>
      </c>
      <c r="I178" s="25">
        <v>8671.5</v>
      </c>
      <c r="J178" s="47">
        <v>5913.9</v>
      </c>
      <c r="K178" s="47">
        <f t="shared" si="15"/>
        <v>68.19927348209653</v>
      </c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</row>
    <row r="179" spans="1:97" s="33" customFormat="1" ht="33" customHeight="1">
      <c r="A179" s="44">
        <f t="shared" si="13"/>
        <v>169</v>
      </c>
      <c r="B179" s="94" t="s">
        <v>132</v>
      </c>
      <c r="C179" s="102"/>
      <c r="D179" s="103"/>
      <c r="E179" s="54"/>
      <c r="F179" s="15">
        <v>1102</v>
      </c>
      <c r="G179" s="9" t="s">
        <v>92</v>
      </c>
      <c r="H179" s="15">
        <v>240</v>
      </c>
      <c r="I179" s="25">
        <f>1191.5+310+210+3000+91.4+3091.4-3000-91.4</f>
        <v>4802.9</v>
      </c>
      <c r="J179" s="47">
        <v>3338.5</v>
      </c>
      <c r="K179" s="47">
        <f t="shared" si="15"/>
        <v>69.51008765537489</v>
      </c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</row>
    <row r="180" spans="1:97" s="33" customFormat="1" ht="33" customHeight="1">
      <c r="A180" s="44">
        <f t="shared" si="13"/>
        <v>170</v>
      </c>
      <c r="B180" s="128" t="s">
        <v>60</v>
      </c>
      <c r="C180" s="95"/>
      <c r="D180" s="96"/>
      <c r="E180" s="53"/>
      <c r="F180" s="15">
        <v>1102</v>
      </c>
      <c r="G180" s="9" t="s">
        <v>92</v>
      </c>
      <c r="H180" s="15">
        <v>850</v>
      </c>
      <c r="I180" s="25">
        <v>870</v>
      </c>
      <c r="J180" s="47">
        <v>632.7</v>
      </c>
      <c r="K180" s="47">
        <f t="shared" si="15"/>
        <v>72.72413793103448</v>
      </c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</row>
    <row r="181" spans="1:97" s="33" customFormat="1" ht="23.25" customHeight="1">
      <c r="A181" s="44">
        <f t="shared" si="13"/>
        <v>171</v>
      </c>
      <c r="B181" s="99" t="s">
        <v>144</v>
      </c>
      <c r="C181" s="125"/>
      <c r="D181" s="126"/>
      <c r="E181" s="55"/>
      <c r="F181" s="42" t="s">
        <v>116</v>
      </c>
      <c r="G181" s="43" t="s">
        <v>73</v>
      </c>
      <c r="H181" s="42" t="s">
        <v>1</v>
      </c>
      <c r="I181" s="26">
        <f aca="true" t="shared" si="17" ref="I181:J184">I182</f>
        <v>550</v>
      </c>
      <c r="J181" s="26">
        <f t="shared" si="17"/>
        <v>360</v>
      </c>
      <c r="K181" s="48">
        <f t="shared" si="15"/>
        <v>65.45454545454545</v>
      </c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</row>
    <row r="182" spans="1:97" s="33" customFormat="1" ht="24" customHeight="1">
      <c r="A182" s="44">
        <f t="shared" si="13"/>
        <v>172</v>
      </c>
      <c r="B182" s="99" t="s">
        <v>117</v>
      </c>
      <c r="C182" s="104"/>
      <c r="D182" s="105"/>
      <c r="E182" s="71"/>
      <c r="F182" s="41">
        <v>1204</v>
      </c>
      <c r="G182" s="42" t="s">
        <v>73</v>
      </c>
      <c r="H182" s="42" t="s">
        <v>1</v>
      </c>
      <c r="I182" s="26">
        <f t="shared" si="17"/>
        <v>550</v>
      </c>
      <c r="J182" s="26">
        <f t="shared" si="17"/>
        <v>360</v>
      </c>
      <c r="K182" s="48">
        <f t="shared" si="15"/>
        <v>65.45454545454545</v>
      </c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</row>
    <row r="183" spans="1:97" s="33" customFormat="1" ht="23.25" customHeight="1">
      <c r="A183" s="44">
        <f t="shared" si="13"/>
        <v>173</v>
      </c>
      <c r="B183" s="112" t="s">
        <v>64</v>
      </c>
      <c r="C183" s="127"/>
      <c r="D183" s="127"/>
      <c r="E183" s="69"/>
      <c r="F183" s="9" t="s">
        <v>118</v>
      </c>
      <c r="G183" s="9">
        <v>7000000000</v>
      </c>
      <c r="H183" s="9" t="s">
        <v>1</v>
      </c>
      <c r="I183" s="25">
        <f t="shared" si="17"/>
        <v>550</v>
      </c>
      <c r="J183" s="25">
        <f t="shared" si="17"/>
        <v>360</v>
      </c>
      <c r="K183" s="47">
        <f t="shared" si="15"/>
        <v>65.45454545454545</v>
      </c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</row>
    <row r="184" spans="1:97" s="33" customFormat="1" ht="21.75" customHeight="1">
      <c r="A184" s="44">
        <f t="shared" si="13"/>
        <v>174</v>
      </c>
      <c r="B184" s="94" t="s">
        <v>61</v>
      </c>
      <c r="C184" s="110"/>
      <c r="D184" s="111"/>
      <c r="E184" s="65"/>
      <c r="F184" s="9" t="s">
        <v>118</v>
      </c>
      <c r="G184" s="9" t="s">
        <v>161</v>
      </c>
      <c r="H184" s="9" t="s">
        <v>1</v>
      </c>
      <c r="I184" s="25">
        <f t="shared" si="17"/>
        <v>550</v>
      </c>
      <c r="J184" s="25">
        <f t="shared" si="17"/>
        <v>360</v>
      </c>
      <c r="K184" s="47">
        <f t="shared" si="15"/>
        <v>65.45454545454545</v>
      </c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</row>
    <row r="185" spans="1:97" s="33" customFormat="1" ht="33" customHeight="1">
      <c r="A185" s="44">
        <f t="shared" si="13"/>
        <v>175</v>
      </c>
      <c r="B185" s="94" t="s">
        <v>132</v>
      </c>
      <c r="C185" s="102"/>
      <c r="D185" s="103"/>
      <c r="E185" s="54"/>
      <c r="F185" s="9" t="s">
        <v>118</v>
      </c>
      <c r="G185" s="9" t="s">
        <v>161</v>
      </c>
      <c r="H185" s="9" t="s">
        <v>58</v>
      </c>
      <c r="I185" s="25">
        <f>400+150</f>
        <v>550</v>
      </c>
      <c r="J185" s="47">
        <v>360</v>
      </c>
      <c r="K185" s="47">
        <f t="shared" si="15"/>
        <v>65.45454545454545</v>
      </c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</row>
    <row r="186" spans="1:11" ht="21" customHeight="1">
      <c r="A186" s="44">
        <f t="shared" si="13"/>
        <v>176</v>
      </c>
      <c r="B186" s="122" t="s">
        <v>57</v>
      </c>
      <c r="C186" s="122"/>
      <c r="D186" s="122"/>
      <c r="E186" s="70"/>
      <c r="F186" s="40"/>
      <c r="G186" s="40"/>
      <c r="H186" s="40"/>
      <c r="I186" s="26">
        <f>I11+I18</f>
        <v>209062.1</v>
      </c>
      <c r="J186" s="26">
        <f>J11+J18</f>
        <v>148335.5</v>
      </c>
      <c r="K186" s="48">
        <f t="shared" si="15"/>
        <v>70.95284128495791</v>
      </c>
    </row>
    <row r="187" spans="1:97" s="21" customFormat="1" ht="22.5" customHeight="1">
      <c r="A187" s="44">
        <f t="shared" si="13"/>
        <v>177</v>
      </c>
      <c r="B187" s="122" t="s">
        <v>50</v>
      </c>
      <c r="C187" s="122"/>
      <c r="D187" s="122"/>
      <c r="E187" s="70"/>
      <c r="F187" s="19"/>
      <c r="G187" s="19"/>
      <c r="H187" s="19"/>
      <c r="I187" s="26">
        <v>0</v>
      </c>
      <c r="J187" s="48">
        <v>3679.7</v>
      </c>
      <c r="K187" s="48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</row>
    <row r="188" ht="15.75">
      <c r="A188" s="37"/>
    </row>
    <row r="189" ht="15.75">
      <c r="A189" s="37"/>
    </row>
    <row r="190" ht="15.75">
      <c r="A190" s="37"/>
    </row>
    <row r="191" ht="15.75">
      <c r="A191" s="37"/>
    </row>
  </sheetData>
  <sheetProtection/>
  <mergeCells count="187">
    <mergeCell ref="B15:D15"/>
    <mergeCell ref="B16:D16"/>
    <mergeCell ref="B17:D17"/>
    <mergeCell ref="B18:D18"/>
    <mergeCell ref="B11:D11"/>
    <mergeCell ref="B12:D12"/>
    <mergeCell ref="B13:D13"/>
    <mergeCell ref="B14:D14"/>
    <mergeCell ref="B146:D146"/>
    <mergeCell ref="B147:D147"/>
    <mergeCell ref="B148:D148"/>
    <mergeCell ref="B149:D149"/>
    <mergeCell ref="B155:D155"/>
    <mergeCell ref="B153:D153"/>
    <mergeCell ref="B150:D150"/>
    <mergeCell ref="B151:D151"/>
    <mergeCell ref="B152:D152"/>
    <mergeCell ref="B154:D154"/>
    <mergeCell ref="B101:D101"/>
    <mergeCell ref="B110:D110"/>
    <mergeCell ref="B102:D102"/>
    <mergeCell ref="B123:D123"/>
    <mergeCell ref="B103:D103"/>
    <mergeCell ref="B144:D144"/>
    <mergeCell ref="B116:D116"/>
    <mergeCell ref="B105:D105"/>
    <mergeCell ref="B139:D139"/>
    <mergeCell ref="B140:D140"/>
    <mergeCell ref="B145:D145"/>
    <mergeCell ref="B111:D111"/>
    <mergeCell ref="B137:D137"/>
    <mergeCell ref="B127:D127"/>
    <mergeCell ref="B130:D130"/>
    <mergeCell ref="B119:D119"/>
    <mergeCell ref="B135:D135"/>
    <mergeCell ref="B131:D131"/>
    <mergeCell ref="B133:D133"/>
    <mergeCell ref="B132:D132"/>
    <mergeCell ref="B32:D32"/>
    <mergeCell ref="B31:D31"/>
    <mergeCell ref="B136:D136"/>
    <mergeCell ref="B115:D115"/>
    <mergeCell ref="B107:D107"/>
    <mergeCell ref="B88:D88"/>
    <mergeCell ref="B99:D99"/>
    <mergeCell ref="B92:D92"/>
    <mergeCell ref="B106:D106"/>
    <mergeCell ref="B95:D95"/>
    <mergeCell ref="B37:D37"/>
    <mergeCell ref="B39:D39"/>
    <mergeCell ref="B33:D33"/>
    <mergeCell ref="B34:D34"/>
    <mergeCell ref="B59:D59"/>
    <mergeCell ref="B36:D36"/>
    <mergeCell ref="B48:D48"/>
    <mergeCell ref="B43:D43"/>
    <mergeCell ref="B38:D38"/>
    <mergeCell ref="B45:D45"/>
    <mergeCell ref="B20:D20"/>
    <mergeCell ref="B19:D19"/>
    <mergeCell ref="B22:D22"/>
    <mergeCell ref="B30:D30"/>
    <mergeCell ref="B27:D27"/>
    <mergeCell ref="B28:D28"/>
    <mergeCell ref="B84:D84"/>
    <mergeCell ref="B82:D82"/>
    <mergeCell ref="B58:D58"/>
    <mergeCell ref="B71:D71"/>
    <mergeCell ref="B61:D61"/>
    <mergeCell ref="B54:D54"/>
    <mergeCell ref="B56:D56"/>
    <mergeCell ref="B76:D76"/>
    <mergeCell ref="B75:D75"/>
    <mergeCell ref="B81:D81"/>
    <mergeCell ref="B25:D25"/>
    <mergeCell ref="B50:D50"/>
    <mergeCell ref="B51:D51"/>
    <mergeCell ref="B52:D52"/>
    <mergeCell ref="B55:D55"/>
    <mergeCell ref="B49:D49"/>
    <mergeCell ref="B41:D41"/>
    <mergeCell ref="B68:D68"/>
    <mergeCell ref="B91:D91"/>
    <mergeCell ref="B85:D85"/>
    <mergeCell ref="B67:D67"/>
    <mergeCell ref="B66:D66"/>
    <mergeCell ref="B64:D64"/>
    <mergeCell ref="B72:D72"/>
    <mergeCell ref="B87:D87"/>
    <mergeCell ref="B83:D83"/>
    <mergeCell ref="B86:D86"/>
    <mergeCell ref="B35:D35"/>
    <mergeCell ref="B65:D65"/>
    <mergeCell ref="B98:D98"/>
    <mergeCell ref="B100:D100"/>
    <mergeCell ref="B94:D94"/>
    <mergeCell ref="B97:D97"/>
    <mergeCell ref="B89:D89"/>
    <mergeCell ref="B90:D90"/>
    <mergeCell ref="B96:D96"/>
    <mergeCell ref="B69:D69"/>
    <mergeCell ref="B104:D104"/>
    <mergeCell ref="B21:D21"/>
    <mergeCell ref="B73:D73"/>
    <mergeCell ref="B23:D23"/>
    <mergeCell ref="B44:D44"/>
    <mergeCell ref="B24:D24"/>
    <mergeCell ref="B29:D29"/>
    <mergeCell ref="B26:D26"/>
    <mergeCell ref="B40:D40"/>
    <mergeCell ref="B42:D42"/>
    <mergeCell ref="B179:D179"/>
    <mergeCell ref="B178:D178"/>
    <mergeCell ref="B177:D177"/>
    <mergeCell ref="B10:D10"/>
    <mergeCell ref="B113:D113"/>
    <mergeCell ref="B112:D112"/>
    <mergeCell ref="B93:D93"/>
    <mergeCell ref="B46:D46"/>
    <mergeCell ref="B60:D60"/>
    <mergeCell ref="B53:D53"/>
    <mergeCell ref="B187:D187"/>
    <mergeCell ref="B186:D186"/>
    <mergeCell ref="B185:D185"/>
    <mergeCell ref="B182:D182"/>
    <mergeCell ref="B184:D184"/>
    <mergeCell ref="B175:D175"/>
    <mergeCell ref="B181:D181"/>
    <mergeCell ref="B183:D183"/>
    <mergeCell ref="B180:D180"/>
    <mergeCell ref="B176:D176"/>
    <mergeCell ref="B174:D174"/>
    <mergeCell ref="B172:D172"/>
    <mergeCell ref="B128:D128"/>
    <mergeCell ref="B168:D168"/>
    <mergeCell ref="B170:D170"/>
    <mergeCell ref="B171:D171"/>
    <mergeCell ref="B169:D169"/>
    <mergeCell ref="B142:D142"/>
    <mergeCell ref="B143:D143"/>
    <mergeCell ref="B161:D161"/>
    <mergeCell ref="B158:D158"/>
    <mergeCell ref="B159:D159"/>
    <mergeCell ref="B173:D173"/>
    <mergeCell ref="B164:D164"/>
    <mergeCell ref="B167:D167"/>
    <mergeCell ref="B165:D165"/>
    <mergeCell ref="B166:D166"/>
    <mergeCell ref="B162:D162"/>
    <mergeCell ref="B160:D160"/>
    <mergeCell ref="B156:D156"/>
    <mergeCell ref="B163:D163"/>
    <mergeCell ref="B157:D157"/>
    <mergeCell ref="B118:D118"/>
    <mergeCell ref="B120:D120"/>
    <mergeCell ref="B121:D121"/>
    <mergeCell ref="B134:D134"/>
    <mergeCell ref="B126:D126"/>
    <mergeCell ref="B124:D124"/>
    <mergeCell ref="B122:D122"/>
    <mergeCell ref="B47:D47"/>
    <mergeCell ref="B77:D77"/>
    <mergeCell ref="B78:D78"/>
    <mergeCell ref="B79:D79"/>
    <mergeCell ref="B80:D80"/>
    <mergeCell ref="B62:D62"/>
    <mergeCell ref="B70:D70"/>
    <mergeCell ref="B57:D57"/>
    <mergeCell ref="B74:D74"/>
    <mergeCell ref="B63:D63"/>
    <mergeCell ref="B141:D141"/>
    <mergeCell ref="B108:D108"/>
    <mergeCell ref="B109:D109"/>
    <mergeCell ref="B114:D114"/>
    <mergeCell ref="B138:D138"/>
    <mergeCell ref="B129:D129"/>
    <mergeCell ref="B125:D125"/>
    <mergeCell ref="B117:D117"/>
    <mergeCell ref="A6:K6"/>
    <mergeCell ref="A8:A9"/>
    <mergeCell ref="B8:D9"/>
    <mergeCell ref="F8:F9"/>
    <mergeCell ref="G8:G9"/>
    <mergeCell ref="H8:H9"/>
    <mergeCell ref="I8:I9"/>
    <mergeCell ref="J8:K8"/>
    <mergeCell ref="E8:E9"/>
  </mergeCells>
  <printOptions/>
  <pageMargins left="0.75" right="0.75" top="1" bottom="1" header="0.5" footer="0.5"/>
  <pageSetup horizontalDpi="600" verticalDpi="600" orientation="portrait" paperSize="9" scale="46" r:id="rId1"/>
  <rowBreaks count="1" manualBreakCount="1">
    <brk id="9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</cp:lastModifiedBy>
  <cp:lastPrinted>2020-10-16T06:05:41Z</cp:lastPrinted>
  <dcterms:created xsi:type="dcterms:W3CDTF">2008-11-05T03:21:10Z</dcterms:created>
  <dcterms:modified xsi:type="dcterms:W3CDTF">2020-10-16T06:05:47Z</dcterms:modified>
  <cp:category/>
  <cp:version/>
  <cp:contentType/>
  <cp:contentStatus/>
</cp:coreProperties>
</file>